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65" yWindow="-135" windowWidth="16740" windowHeight="12210" activeTab="6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</sheets>
  <calcPr calcId="144525"/>
</workbook>
</file>

<file path=xl/calcChain.xml><?xml version="1.0" encoding="utf-8"?>
<calcChain xmlns="http://schemas.openxmlformats.org/spreadsheetml/2006/main">
  <c r="K16" i="23" l="1"/>
  <c r="K17" i="23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5" i="32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5" i="3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2" l="1"/>
  <c r="M7" i="32"/>
  <c r="M8" i="32"/>
  <c r="N8" i="32" s="1"/>
  <c r="M9" i="32"/>
  <c r="N9" i="32" s="1"/>
  <c r="M10" i="32"/>
  <c r="M11" i="32"/>
  <c r="M12" i="32"/>
  <c r="M13" i="32"/>
  <c r="M14" i="32"/>
  <c r="M15" i="32"/>
  <c r="M16" i="32"/>
  <c r="N16" i="32" s="1"/>
  <c r="M17" i="32"/>
  <c r="M18" i="32"/>
  <c r="N18" i="32" s="1"/>
  <c r="M19" i="32"/>
  <c r="M20" i="32"/>
  <c r="M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5" i="32"/>
  <c r="M21" i="32"/>
  <c r="L20" i="32"/>
  <c r="J20" i="32"/>
  <c r="G20" i="32"/>
  <c r="L19" i="32"/>
  <c r="J19" i="32"/>
  <c r="G19" i="32"/>
  <c r="L18" i="32"/>
  <c r="J18" i="32"/>
  <c r="G18" i="32"/>
  <c r="N17" i="32"/>
  <c r="L17" i="32"/>
  <c r="J17" i="32"/>
  <c r="G17" i="32"/>
  <c r="L16" i="32"/>
  <c r="J16" i="32"/>
  <c r="G16" i="32"/>
  <c r="L15" i="32"/>
  <c r="J15" i="32"/>
  <c r="N15" i="32" s="1"/>
  <c r="G15" i="32"/>
  <c r="L14" i="32"/>
  <c r="J14" i="32"/>
  <c r="G14" i="32"/>
  <c r="N14" i="32" s="1"/>
  <c r="L13" i="32"/>
  <c r="J13" i="32"/>
  <c r="G13" i="32"/>
  <c r="N13" i="32" s="1"/>
  <c r="L12" i="32"/>
  <c r="J12" i="32"/>
  <c r="G12" i="32"/>
  <c r="L11" i="32"/>
  <c r="J11" i="32"/>
  <c r="G11" i="32"/>
  <c r="N10" i="32"/>
  <c r="L10" i="32"/>
  <c r="J10" i="32"/>
  <c r="G10" i="32"/>
  <c r="L9" i="32"/>
  <c r="J9" i="32"/>
  <c r="G9" i="32"/>
  <c r="L8" i="32"/>
  <c r="J8" i="32"/>
  <c r="G8" i="32"/>
  <c r="L7" i="32"/>
  <c r="J7" i="32"/>
  <c r="N7" i="32" s="1"/>
  <c r="G7" i="32"/>
  <c r="L6" i="32"/>
  <c r="J6" i="32"/>
  <c r="G6" i="32"/>
  <c r="N6" i="32" s="1"/>
  <c r="L5" i="32"/>
  <c r="J5" i="32"/>
  <c r="G5" i="32"/>
  <c r="N5" i="32" s="1"/>
  <c r="M6" i="31"/>
  <c r="M7" i="31"/>
  <c r="M8" i="31"/>
  <c r="M9" i="31"/>
  <c r="M10" i="31"/>
  <c r="M11" i="31"/>
  <c r="M12" i="31"/>
  <c r="M13" i="31"/>
  <c r="N13" i="31" s="1"/>
  <c r="M14" i="31"/>
  <c r="M15" i="31"/>
  <c r="M16" i="31"/>
  <c r="M17" i="31"/>
  <c r="M18" i="31"/>
  <c r="M19" i="31"/>
  <c r="M20" i="31"/>
  <c r="M5" i="31"/>
  <c r="N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5" i="31"/>
  <c r="M21" i="31"/>
  <c r="L20" i="31"/>
  <c r="J20" i="31"/>
  <c r="G20" i="31"/>
  <c r="L19" i="31"/>
  <c r="J19" i="31"/>
  <c r="G19" i="31"/>
  <c r="N19" i="31" s="1"/>
  <c r="L18" i="31"/>
  <c r="J18" i="31"/>
  <c r="G18" i="31"/>
  <c r="L17" i="31"/>
  <c r="J17" i="31"/>
  <c r="G17" i="31"/>
  <c r="N17" i="31" s="1"/>
  <c r="N16" i="31"/>
  <c r="L16" i="31"/>
  <c r="J16" i="31"/>
  <c r="G16" i="31"/>
  <c r="N15" i="31"/>
  <c r="L15" i="31"/>
  <c r="J15" i="31"/>
  <c r="G15" i="31"/>
  <c r="N14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N10" i="31" s="1"/>
  <c r="L9" i="31"/>
  <c r="J9" i="31"/>
  <c r="G9" i="31"/>
  <c r="N8" i="31"/>
  <c r="L8" i="31"/>
  <c r="J8" i="31"/>
  <c r="G8" i="31"/>
  <c r="N7" i="31"/>
  <c r="L7" i="31"/>
  <c r="J7" i="31"/>
  <c r="G7" i="31"/>
  <c r="N6" i="31"/>
  <c r="L6" i="31"/>
  <c r="J6" i="31"/>
  <c r="G6" i="31"/>
  <c r="L5" i="31"/>
  <c r="J5" i="31"/>
  <c r="G5" i="31"/>
  <c r="M6" i="30"/>
  <c r="M7" i="30"/>
  <c r="M8" i="30"/>
  <c r="M9" i="30"/>
  <c r="M10" i="30"/>
  <c r="M11" i="30"/>
  <c r="M12" i="30"/>
  <c r="N12" i="30" s="1"/>
  <c r="M13" i="30"/>
  <c r="N13" i="30" s="1"/>
  <c r="M14" i="30"/>
  <c r="M15" i="30"/>
  <c r="M16" i="30"/>
  <c r="M17" i="30"/>
  <c r="M18" i="30"/>
  <c r="M19" i="30"/>
  <c r="M20" i="30"/>
  <c r="M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5" i="30"/>
  <c r="M21" i="30"/>
  <c r="L20" i="30"/>
  <c r="J20" i="30"/>
  <c r="G20" i="30"/>
  <c r="L19" i="30"/>
  <c r="J19" i="30"/>
  <c r="N19" i="30" s="1"/>
  <c r="G19" i="30"/>
  <c r="L18" i="30"/>
  <c r="J18" i="30"/>
  <c r="G18" i="30"/>
  <c r="L17" i="30"/>
  <c r="J17" i="30"/>
  <c r="G17" i="30"/>
  <c r="L16" i="30"/>
  <c r="J16" i="30"/>
  <c r="G16" i="30"/>
  <c r="N16" i="30" s="1"/>
  <c r="N15" i="30"/>
  <c r="L15" i="30"/>
  <c r="J15" i="30"/>
  <c r="G15" i="30"/>
  <c r="N14" i="30"/>
  <c r="L14" i="30"/>
  <c r="J14" i="30"/>
  <c r="G14" i="30"/>
  <c r="L13" i="30"/>
  <c r="J13" i="30"/>
  <c r="G13" i="30"/>
  <c r="L12" i="30"/>
  <c r="J12" i="30"/>
  <c r="G12" i="30"/>
  <c r="L11" i="30"/>
  <c r="J11" i="30"/>
  <c r="N11" i="30" s="1"/>
  <c r="G11" i="30"/>
  <c r="L10" i="30"/>
  <c r="J10" i="30"/>
  <c r="G10" i="30"/>
  <c r="N10" i="30" s="1"/>
  <c r="L9" i="30"/>
  <c r="J9" i="30"/>
  <c r="G9" i="30"/>
  <c r="N9" i="30" s="1"/>
  <c r="L8" i="30"/>
  <c r="J8" i="30"/>
  <c r="G8" i="30"/>
  <c r="N8" i="30" s="1"/>
  <c r="N7" i="30"/>
  <c r="L7" i="30"/>
  <c r="J7" i="30"/>
  <c r="G7" i="30"/>
  <c r="N6" i="30"/>
  <c r="L6" i="30"/>
  <c r="J6" i="30"/>
  <c r="G6" i="30"/>
  <c r="N5" i="30"/>
  <c r="L5" i="30"/>
  <c r="J5" i="30"/>
  <c r="G5" i="30"/>
  <c r="M6" i="29"/>
  <c r="N6" i="29" s="1"/>
  <c r="M7" i="29"/>
  <c r="N7" i="29" s="1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5" i="29"/>
  <c r="M21" i="29"/>
  <c r="N20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N17" i="29" s="1"/>
  <c r="L16" i="29"/>
  <c r="J16" i="29"/>
  <c r="G16" i="29"/>
  <c r="N16" i="29" s="1"/>
  <c r="N15" i="29"/>
  <c r="L15" i="29"/>
  <c r="J15" i="29"/>
  <c r="G15" i="29"/>
  <c r="N14" i="29"/>
  <c r="L14" i="29"/>
  <c r="J14" i="29"/>
  <c r="G14" i="29"/>
  <c r="N13" i="29"/>
  <c r="L13" i="29"/>
  <c r="J13" i="29"/>
  <c r="G13" i="29"/>
  <c r="N12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N8" i="29" s="1"/>
  <c r="L7" i="29"/>
  <c r="J7" i="29"/>
  <c r="G7" i="29"/>
  <c r="L6" i="29"/>
  <c r="J6" i="29"/>
  <c r="G6" i="29"/>
  <c r="N5" i="29"/>
  <c r="L5" i="29"/>
  <c r="J5" i="29"/>
  <c r="G5" i="29"/>
  <c r="M6" i="28"/>
  <c r="N6" i="28" s="1"/>
  <c r="M7" i="28"/>
  <c r="N7" i="28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17" i="28"/>
  <c r="M21" i="28"/>
  <c r="N20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N17" i="28" s="1"/>
  <c r="L16" i="28"/>
  <c r="J16" i="28"/>
  <c r="G16" i="28"/>
  <c r="N16" i="28" s="1"/>
  <c r="N15" i="28"/>
  <c r="L15" i="28"/>
  <c r="J15" i="28"/>
  <c r="G15" i="28"/>
  <c r="N14" i="28"/>
  <c r="L14" i="28"/>
  <c r="J14" i="28"/>
  <c r="G14" i="28"/>
  <c r="N13" i="28"/>
  <c r="L13" i="28"/>
  <c r="J13" i="28"/>
  <c r="G13" i="28"/>
  <c r="N12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N13" i="27" s="1"/>
  <c r="O13" i="28" s="1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N8" i="24" s="1"/>
  <c r="O8" i="25" s="1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N17" i="23" s="1"/>
  <c r="O17" i="24" s="1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20" i="27" l="1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1" i="32"/>
  <c r="N20" i="32"/>
  <c r="N19" i="32"/>
  <c r="N12" i="32"/>
  <c r="N9" i="31"/>
  <c r="N18" i="31"/>
  <c r="N11" i="31"/>
  <c r="N20" i="31"/>
  <c r="N12" i="31"/>
  <c r="N17" i="30"/>
  <c r="N20" i="30"/>
  <c r="N18" i="30"/>
  <c r="N10" i="29"/>
  <c r="N19" i="29"/>
  <c r="N11" i="29"/>
  <c r="N9" i="29"/>
  <c r="N18" i="29"/>
  <c r="N10" i="28"/>
  <c r="N19" i="28"/>
  <c r="N11" i="28"/>
  <c r="N9" i="28"/>
  <c r="N18" i="28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6" i="22" l="1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<sst xmlns="http://schemas.openxmlformats.org/spreadsheetml/2006/main" count="799" uniqueCount="93">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</sst>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0"/>
      <color indexed="8"/>
      <name val="Tahoma"/>
      <family val="2"/>
    </font>
    <font>
      <b/>
      <sz val="18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8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 vertical="center" wrapText="1" readingOrder="1"/>
    </xf>
    <xf numFmtId="4" fontId="12" fillId="0" borderId="17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vertical="center" wrapText="1" readingOrder="1"/>
    </xf>
    <xf numFmtId="4" fontId="27" fillId="0" borderId="14" xfId="4" applyNumberFormat="1" applyFont="1" applyFill="1" applyBorder="1" applyAlignment="1">
      <alignment horizontal="center" wrapText="1"/>
    </xf>
    <xf numFmtId="4" fontId="11" fillId="0" borderId="14" xfId="4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2" fontId="29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0"/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L15" sqref="AL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01" t="s">
        <v>56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63" t="s">
        <v>53</v>
      </c>
      <c r="P1" s="41">
        <v>43789</v>
      </c>
    </row>
    <row r="2" spans="1:25" ht="54.75" customHeight="1" thickBot="1">
      <c r="C2" s="102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57</v>
      </c>
      <c r="O2" s="125" t="s">
        <v>58</v>
      </c>
      <c r="P2" s="122" t="s">
        <v>92</v>
      </c>
      <c r="Q2" s="111" t="s">
        <v>37</v>
      </c>
    </row>
    <row r="3" spans="1:25" ht="38.25" customHeight="1" thickBot="1">
      <c r="C3" s="102"/>
      <c r="D3" s="112" t="s">
        <v>36</v>
      </c>
      <c r="E3" s="112" t="s">
        <v>35</v>
      </c>
      <c r="F3" s="112" t="s">
        <v>34</v>
      </c>
      <c r="G3" s="114" t="s">
        <v>29</v>
      </c>
      <c r="H3" s="116" t="s">
        <v>33</v>
      </c>
      <c r="I3" s="102" t="s">
        <v>32</v>
      </c>
      <c r="J3" s="118" t="s">
        <v>29</v>
      </c>
      <c r="K3" s="120" t="s">
        <v>31</v>
      </c>
      <c r="L3" s="102" t="s">
        <v>30</v>
      </c>
      <c r="M3" s="109" t="s">
        <v>29</v>
      </c>
      <c r="N3" s="107"/>
      <c r="O3" s="125"/>
      <c r="P3" s="122"/>
      <c r="Q3" s="111"/>
    </row>
    <row r="4" spans="1:25" ht="36.75" customHeight="1" thickBot="1">
      <c r="C4" s="103"/>
      <c r="D4" s="113"/>
      <c r="E4" s="113"/>
      <c r="F4" s="113"/>
      <c r="G4" s="115"/>
      <c r="H4" s="117"/>
      <c r="I4" s="103"/>
      <c r="J4" s="119"/>
      <c r="K4" s="121"/>
      <c r="L4" s="103"/>
      <c r="M4" s="110"/>
      <c r="N4" s="108"/>
      <c r="O4" s="125"/>
      <c r="P4" s="122"/>
      <c r="Q4" s="11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3.16</v>
      </c>
      <c r="E5" s="47">
        <v>2.98</v>
      </c>
      <c r="F5" s="47">
        <v>1.59</v>
      </c>
      <c r="G5" s="47">
        <f t="shared" ref="G5:G20" si="0">(IF(D5&lt;1.5,1,0))+(IF(E5&lt;1,1,0))+(IF(F5&lt;0.8,1,0))</f>
        <v>0</v>
      </c>
      <c r="H5" s="53">
        <v>515037587.60000002</v>
      </c>
      <c r="I5" s="53">
        <v>47281502.159999996</v>
      </c>
      <c r="J5" s="47">
        <f t="shared" ref="J5:J20" si="1">IF(I5&lt;0,1,0)+IF(H5&lt;0,1,0)</f>
        <v>0</v>
      </c>
      <c r="K5" s="51">
        <f t="shared" ref="K5:K20" si="2">SUM(I5/1)</f>
        <v>47281502.159999996</v>
      </c>
      <c r="L5" s="45">
        <f>+H5/K5</f>
        <v>10.89300390366447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87">
        <v>1</v>
      </c>
      <c r="P5" s="88">
        <v>55876396.210000001</v>
      </c>
      <c r="Q5" s="84">
        <v>143339233.03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55">
        <v>0.87</v>
      </c>
      <c r="E6" s="55">
        <v>0.82</v>
      </c>
      <c r="F6" s="56">
        <v>0.5</v>
      </c>
      <c r="G6" s="55">
        <f t="shared" si="0"/>
        <v>3</v>
      </c>
      <c r="H6" s="58">
        <v>-25384123.170000002</v>
      </c>
      <c r="I6" s="54">
        <v>26494978.039999999</v>
      </c>
      <c r="J6" s="55">
        <f>IF(I6&lt;0,1,0)+IF(H6&lt;0,1,0)</f>
        <v>1</v>
      </c>
      <c r="K6" s="51">
        <f>SUM(I6/1)</f>
        <v>26494978.039999999</v>
      </c>
      <c r="L6" s="45">
        <f>+H6/K6</f>
        <v>-0.95807300280366647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83">
        <v>7</v>
      </c>
      <c r="P6" s="88">
        <v>30282164.27</v>
      </c>
      <c r="Q6" s="85">
        <v>-94593991.379999995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1.52</v>
      </c>
      <c r="E7" s="47">
        <v>1.41</v>
      </c>
      <c r="F7" s="47">
        <v>1.05</v>
      </c>
      <c r="G7" s="47">
        <f t="shared" si="0"/>
        <v>0</v>
      </c>
      <c r="H7" s="53">
        <v>14266817.98</v>
      </c>
      <c r="I7" s="53">
        <v>11078667.17</v>
      </c>
      <c r="J7" s="47">
        <f t="shared" si="1"/>
        <v>0</v>
      </c>
      <c r="K7" s="51">
        <f t="shared" si="2"/>
        <v>11078667.17</v>
      </c>
      <c r="L7" s="45">
        <f t="shared" ref="L7:L20" si="5">+H7/K7</f>
        <v>1.2877738595336825</v>
      </c>
      <c r="M7" s="43">
        <f t="shared" si="4"/>
        <v>0</v>
      </c>
      <c r="N7" s="46">
        <f t="shared" si="3"/>
        <v>0</v>
      </c>
      <c r="O7" s="83">
        <v>2</v>
      </c>
      <c r="P7" s="88">
        <v>11355709.859999999</v>
      </c>
      <c r="Q7" s="86">
        <v>1458646.05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55">
        <v>1.1499999999999999</v>
      </c>
      <c r="E8" s="55">
        <v>0.94</v>
      </c>
      <c r="F8" s="56">
        <v>0.5</v>
      </c>
      <c r="G8" s="55">
        <f t="shared" si="0"/>
        <v>3</v>
      </c>
      <c r="H8" s="54">
        <v>2005726.71</v>
      </c>
      <c r="I8" s="58">
        <v>-2368133.33</v>
      </c>
      <c r="J8" s="55">
        <f t="shared" si="1"/>
        <v>1</v>
      </c>
      <c r="K8" s="59">
        <f t="shared" si="2"/>
        <v>-2368133.33</v>
      </c>
      <c r="L8" s="45">
        <f t="shared" si="5"/>
        <v>-0.84696528045572494</v>
      </c>
      <c r="M8" s="42">
        <f t="shared" si="4"/>
        <v>2</v>
      </c>
      <c r="N8" s="46">
        <f t="shared" si="3"/>
        <v>6</v>
      </c>
      <c r="O8" s="83">
        <v>2</v>
      </c>
      <c r="P8" s="89">
        <v>-1319600.6299999999</v>
      </c>
      <c r="Q8" s="85">
        <v>-6892487.4000000004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2.35</v>
      </c>
      <c r="E9" s="47">
        <v>2.13</v>
      </c>
      <c r="F9" s="47">
        <v>1.88</v>
      </c>
      <c r="G9" s="47">
        <f t="shared" si="0"/>
        <v>0</v>
      </c>
      <c r="H9" s="53">
        <v>24133027.199999999</v>
      </c>
      <c r="I9" s="53">
        <v>10546847.539999999</v>
      </c>
      <c r="J9" s="47">
        <f t="shared" si="1"/>
        <v>0</v>
      </c>
      <c r="K9" s="51">
        <f t="shared" si="2"/>
        <v>10546847.539999999</v>
      </c>
      <c r="L9" s="45">
        <f t="shared" si="5"/>
        <v>2.2881744624138181</v>
      </c>
      <c r="M9" s="43">
        <f t="shared" si="4"/>
        <v>0</v>
      </c>
      <c r="N9" s="46">
        <f t="shared" si="3"/>
        <v>0</v>
      </c>
      <c r="O9" s="83">
        <v>1</v>
      </c>
      <c r="P9" s="88">
        <v>10977991.85</v>
      </c>
      <c r="Q9" s="86">
        <v>15753457.52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7">
        <v>1.51</v>
      </c>
      <c r="E10" s="47">
        <v>1.43</v>
      </c>
      <c r="F10" s="47">
        <v>1.18</v>
      </c>
      <c r="G10" s="47">
        <f t="shared" si="0"/>
        <v>0</v>
      </c>
      <c r="H10" s="53">
        <v>9807924.2300000004</v>
      </c>
      <c r="I10" s="53">
        <v>8201564.9800000004</v>
      </c>
      <c r="J10" s="47">
        <f t="shared" si="1"/>
        <v>0</v>
      </c>
      <c r="K10" s="51">
        <f t="shared" si="2"/>
        <v>8201564.9800000004</v>
      </c>
      <c r="L10" s="45">
        <f t="shared" si="5"/>
        <v>1.195860089375284</v>
      </c>
      <c r="M10" s="43">
        <f t="shared" si="4"/>
        <v>0</v>
      </c>
      <c r="N10" s="46">
        <f t="shared" si="3"/>
        <v>0</v>
      </c>
      <c r="O10" s="83">
        <v>3</v>
      </c>
      <c r="P10" s="88">
        <v>8488284.9600000009</v>
      </c>
      <c r="Q10" s="86">
        <v>3436564.74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7">
        <v>1.77</v>
      </c>
      <c r="E11" s="47">
        <v>1.57</v>
      </c>
      <c r="F11" s="47">
        <v>1.08</v>
      </c>
      <c r="G11" s="47">
        <f t="shared" si="0"/>
        <v>0</v>
      </c>
      <c r="H11" s="53">
        <v>34262592.689999998</v>
      </c>
      <c r="I11" s="53">
        <v>20946071.969999999</v>
      </c>
      <c r="J11" s="47">
        <f t="shared" si="1"/>
        <v>0</v>
      </c>
      <c r="K11" s="51">
        <f t="shared" si="2"/>
        <v>20946071.969999999</v>
      </c>
      <c r="L11" s="45">
        <f t="shared" si="5"/>
        <v>1.6357526479939808</v>
      </c>
      <c r="M11" s="43">
        <f t="shared" si="4"/>
        <v>0</v>
      </c>
      <c r="N11" s="46">
        <f t="shared" si="3"/>
        <v>0</v>
      </c>
      <c r="O11" s="83">
        <v>2</v>
      </c>
      <c r="P11" s="88">
        <v>22229518.25</v>
      </c>
      <c r="Q11" s="86">
        <v>3077563.81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47">
        <v>1.54</v>
      </c>
      <c r="E12" s="47">
        <v>1.39</v>
      </c>
      <c r="F12" s="47">
        <v>1.1399999999999999</v>
      </c>
      <c r="G12" s="47">
        <f t="shared" si="0"/>
        <v>0</v>
      </c>
      <c r="H12" s="53">
        <v>15624096.18</v>
      </c>
      <c r="I12" s="53">
        <v>10821807.720000001</v>
      </c>
      <c r="J12" s="47">
        <f t="shared" si="1"/>
        <v>0</v>
      </c>
      <c r="K12" s="51">
        <f t="shared" si="2"/>
        <v>10821807.720000001</v>
      </c>
      <c r="L12" s="45">
        <f t="shared" si="5"/>
        <v>1.4437602833327738</v>
      </c>
      <c r="M12" s="43">
        <f t="shared" si="4"/>
        <v>0</v>
      </c>
      <c r="N12" s="46">
        <f t="shared" si="3"/>
        <v>0</v>
      </c>
      <c r="O12" s="83">
        <v>2</v>
      </c>
      <c r="P12" s="88">
        <v>11007164.300000001</v>
      </c>
      <c r="Q12" s="86">
        <v>3948187.66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7">
        <v>1.52</v>
      </c>
      <c r="E13" s="47">
        <v>1.45</v>
      </c>
      <c r="F13" s="47">
        <v>1.24</v>
      </c>
      <c r="G13" s="47">
        <f t="shared" si="0"/>
        <v>0</v>
      </c>
      <c r="H13" s="53">
        <v>15502850.289999999</v>
      </c>
      <c r="I13" s="53">
        <v>13199420.119999999</v>
      </c>
      <c r="J13" s="47">
        <f t="shared" si="1"/>
        <v>0</v>
      </c>
      <c r="K13" s="51">
        <f t="shared" si="2"/>
        <v>13199420.119999999</v>
      </c>
      <c r="L13" s="45">
        <f t="shared" si="5"/>
        <v>1.1745099518811286</v>
      </c>
      <c r="M13" s="43">
        <f t="shared" si="4"/>
        <v>0</v>
      </c>
      <c r="N13" s="46">
        <f t="shared" si="3"/>
        <v>0</v>
      </c>
      <c r="O13" s="83">
        <v>1</v>
      </c>
      <c r="P13" s="88">
        <v>13704532.859999999</v>
      </c>
      <c r="Q13" s="86">
        <v>7149798.8499999996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57">
        <v>2.2999999999999998</v>
      </c>
      <c r="E14" s="47">
        <v>2.21</v>
      </c>
      <c r="F14" s="47">
        <v>1.75</v>
      </c>
      <c r="G14" s="47">
        <f t="shared" si="0"/>
        <v>0</v>
      </c>
      <c r="H14" s="53">
        <v>25280373.620000001</v>
      </c>
      <c r="I14" s="53">
        <v>15760974.279999999</v>
      </c>
      <c r="J14" s="47">
        <f t="shared" si="1"/>
        <v>0</v>
      </c>
      <c r="K14" s="51">
        <f t="shared" si="2"/>
        <v>15760974.279999999</v>
      </c>
      <c r="L14" s="45">
        <f t="shared" si="5"/>
        <v>1.6039854625027661</v>
      </c>
      <c r="M14" s="43">
        <f t="shared" si="4"/>
        <v>0</v>
      </c>
      <c r="N14" s="46">
        <f t="shared" si="3"/>
        <v>0</v>
      </c>
      <c r="O14" s="83">
        <v>0</v>
      </c>
      <c r="P14" s="88">
        <v>15980959.6</v>
      </c>
      <c r="Q14" s="86">
        <v>14617536.060000001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47">
        <v>2.19</v>
      </c>
      <c r="E15" s="47">
        <v>2.02</v>
      </c>
      <c r="F15" s="57">
        <v>1.7</v>
      </c>
      <c r="G15" s="47">
        <f t="shared" si="0"/>
        <v>0</v>
      </c>
      <c r="H15" s="53">
        <v>21288642.329999998</v>
      </c>
      <c r="I15" s="53">
        <v>13175830.779999999</v>
      </c>
      <c r="J15" s="47">
        <f t="shared" si="1"/>
        <v>0</v>
      </c>
      <c r="K15" s="51">
        <f t="shared" si="2"/>
        <v>13175830.779999999</v>
      </c>
      <c r="L15" s="45">
        <f t="shared" si="5"/>
        <v>1.6157343461267495</v>
      </c>
      <c r="M15" s="43">
        <f t="shared" si="4"/>
        <v>0</v>
      </c>
      <c r="N15" s="46">
        <f t="shared" si="3"/>
        <v>0</v>
      </c>
      <c r="O15" s="83">
        <v>0</v>
      </c>
      <c r="P15" s="88">
        <v>13592405.689999999</v>
      </c>
      <c r="Q15" s="86">
        <v>12502880.140000001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47">
        <v>3.67</v>
      </c>
      <c r="E16" s="47">
        <v>2.95</v>
      </c>
      <c r="F16" s="47">
        <v>2.67</v>
      </c>
      <c r="G16" s="47">
        <f t="shared" si="0"/>
        <v>0</v>
      </c>
      <c r="H16" s="53">
        <v>75842247.980000004</v>
      </c>
      <c r="I16" s="53">
        <v>38850985.840000004</v>
      </c>
      <c r="J16" s="47">
        <f t="shared" si="1"/>
        <v>0</v>
      </c>
      <c r="K16" s="51">
        <f t="shared" si="2"/>
        <v>38850985.840000004</v>
      </c>
      <c r="L16" s="45">
        <f t="shared" si="5"/>
        <v>1.9521318787724229</v>
      </c>
      <c r="M16" s="43">
        <f t="shared" si="4"/>
        <v>0</v>
      </c>
      <c r="N16" s="46">
        <f t="shared" si="3"/>
        <v>0</v>
      </c>
      <c r="O16" s="83">
        <v>1</v>
      </c>
      <c r="P16" s="88">
        <v>27072297.559999999</v>
      </c>
      <c r="Q16" s="86">
        <v>47439461.210000001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2.36</v>
      </c>
      <c r="E17" s="47">
        <v>2.11</v>
      </c>
      <c r="F17" s="47">
        <v>1.86</v>
      </c>
      <c r="G17" s="47">
        <f t="shared" si="0"/>
        <v>0</v>
      </c>
      <c r="H17" s="53">
        <v>8580347.1400000006</v>
      </c>
      <c r="I17" s="53">
        <v>6063699.75</v>
      </c>
      <c r="J17" s="47">
        <f t="shared" si="1"/>
        <v>0</v>
      </c>
      <c r="K17" s="51">
        <f t="shared" si="2"/>
        <v>6063699.75</v>
      </c>
      <c r="L17" s="45">
        <f t="shared" si="5"/>
        <v>1.4150349611225392</v>
      </c>
      <c r="M17" s="43">
        <f t="shared" si="4"/>
        <v>0</v>
      </c>
      <c r="N17" s="46">
        <f t="shared" si="3"/>
        <v>0</v>
      </c>
      <c r="O17" s="83">
        <v>1</v>
      </c>
      <c r="P17" s="88">
        <v>6290520.7400000002</v>
      </c>
      <c r="Q17" s="86">
        <v>5400585.7599999998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7">
        <v>1.77</v>
      </c>
      <c r="E18" s="47">
        <v>1.65</v>
      </c>
      <c r="F18" s="47">
        <v>1.18</v>
      </c>
      <c r="G18" s="47">
        <f t="shared" si="0"/>
        <v>0</v>
      </c>
      <c r="H18" s="53">
        <v>16826359.460000001</v>
      </c>
      <c r="I18" s="53">
        <v>13379349.02</v>
      </c>
      <c r="J18" s="47">
        <f t="shared" si="1"/>
        <v>0</v>
      </c>
      <c r="K18" s="51">
        <f t="shared" si="2"/>
        <v>13379349.02</v>
      </c>
      <c r="L18" s="45">
        <f t="shared" si="5"/>
        <v>1.257636633504909</v>
      </c>
      <c r="M18" s="43">
        <f t="shared" si="4"/>
        <v>0</v>
      </c>
      <c r="N18" s="46">
        <f t="shared" si="3"/>
        <v>0</v>
      </c>
      <c r="O18" s="83">
        <v>3</v>
      </c>
      <c r="P18" s="88">
        <v>13985195.25</v>
      </c>
      <c r="Q18" s="86">
        <v>3916850.28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1.39</v>
      </c>
      <c r="E19" s="47">
        <v>1.27</v>
      </c>
      <c r="F19" s="47">
        <v>0.93</v>
      </c>
      <c r="G19" s="42">
        <f t="shared" si="0"/>
        <v>1</v>
      </c>
      <c r="H19" s="53">
        <v>5220501.92</v>
      </c>
      <c r="I19" s="53">
        <v>9594859.0600000005</v>
      </c>
      <c r="J19" s="47">
        <f t="shared" si="1"/>
        <v>0</v>
      </c>
      <c r="K19" s="51">
        <f t="shared" si="2"/>
        <v>9594859.0600000005</v>
      </c>
      <c r="L19" s="45">
        <f t="shared" si="5"/>
        <v>0.54409365341943849</v>
      </c>
      <c r="M19" s="43">
        <f t="shared" si="4"/>
        <v>0</v>
      </c>
      <c r="N19" s="46">
        <f t="shared" si="3"/>
        <v>1</v>
      </c>
      <c r="O19" s="83">
        <v>6</v>
      </c>
      <c r="P19" s="88">
        <v>9973269.3499999996</v>
      </c>
      <c r="Q19" s="85">
        <v>-998866.95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2.0699999999999998</v>
      </c>
      <c r="E20" s="47">
        <v>1.95</v>
      </c>
      <c r="F20" s="47">
        <v>1.49</v>
      </c>
      <c r="G20" s="47">
        <f t="shared" si="0"/>
        <v>0</v>
      </c>
      <c r="H20" s="53">
        <v>8924510.2599999998</v>
      </c>
      <c r="I20" s="53">
        <v>3954083.69</v>
      </c>
      <c r="J20" s="47">
        <f t="shared" si="1"/>
        <v>0</v>
      </c>
      <c r="K20" s="44">
        <f t="shared" si="2"/>
        <v>3954083.69</v>
      </c>
      <c r="L20" s="45">
        <f t="shared" si="5"/>
        <v>2.2570362591389661</v>
      </c>
      <c r="M20" s="43">
        <f t="shared" si="4"/>
        <v>0</v>
      </c>
      <c r="N20" s="46">
        <f t="shared" si="3"/>
        <v>0</v>
      </c>
      <c r="O20" s="83">
        <v>0</v>
      </c>
      <c r="P20" s="88">
        <v>4287641.6900000004</v>
      </c>
      <c r="Q20" s="86">
        <v>4105083.56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26" t="s">
        <v>83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3" t="s">
        <v>53</v>
      </c>
      <c r="P1" s="41"/>
    </row>
    <row r="2" spans="1:24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84</v>
      </c>
      <c r="O2" s="142" t="s">
        <v>85</v>
      </c>
      <c r="P2" s="133" t="s">
        <v>37</v>
      </c>
    </row>
    <row r="3" spans="1:24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33"/>
    </row>
    <row r="4" spans="1:24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33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มิ.ย.63!N5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SUM(I6/10)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มิ.ย.63!N6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มิ.ย.63!N7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มิ.ย.63!N8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มิ.ย.63!N9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มิ.ย.63!N10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มิ.ย.63!N11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มิ.ย.63!N12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มิ.ย.63!N13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มิ.ย.63!N14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มิ.ย.63!N15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มิ.ย.63!N16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มิ.ย.63!N17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มิ.ย.63!N18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มิ.ย.63!N19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มิ.ย.63!N20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26" t="s">
        <v>86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3" t="s">
        <v>53</v>
      </c>
      <c r="P1" s="41"/>
    </row>
    <row r="2" spans="1:24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87</v>
      </c>
      <c r="O2" s="142" t="s">
        <v>88</v>
      </c>
      <c r="P2" s="133" t="s">
        <v>37</v>
      </c>
    </row>
    <row r="3" spans="1:24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33"/>
    </row>
    <row r="4" spans="1:24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33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SUM(I5/11)</f>
        <v>0</v>
      </c>
      <c r="L5" s="45" t="e">
        <f>+H5/K5</f>
        <v>#DIV/0!</v>
      </c>
      <c r="M5" s="43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46">
        <f t="shared" ref="N5:N20" si="2">SUM(G5+J5+M5)</f>
        <v>3</v>
      </c>
      <c r="O5" s="46">
        <f>ก.ค.63!N5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SUM(I6/11)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46">
        <f>SUM(G6+J6+M6)</f>
        <v>3</v>
      </c>
      <c r="O6" s="46">
        <f>ก.ค.63!N6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ก.ค.63!N7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ก.ค.63!N8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ก.ค.63!N9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ก.ค.63!N10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ก.ค.63!N11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ก.ค.63!N12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ก.ค.63!N13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ก.ค.63!N14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ก.ค.63!N15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ก.ค.63!N16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ก.ค.63!N17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ก.ค.63!N18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ก.ค.63!N19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ก.ค.63!N20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26" t="s">
        <v>89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3" t="s">
        <v>53</v>
      </c>
      <c r="P1" s="41"/>
    </row>
    <row r="2" spans="1:24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90</v>
      </c>
      <c r="O2" s="142" t="s">
        <v>91</v>
      </c>
      <c r="P2" s="133" t="s">
        <v>37</v>
      </c>
    </row>
    <row r="3" spans="1:24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33"/>
    </row>
    <row r="4" spans="1:24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33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SUM(I5/12)</f>
        <v>0</v>
      </c>
      <c r="L5" s="45" t="e">
        <f>+H5/K5</f>
        <v>#DIV/0!</v>
      </c>
      <c r="M5" s="43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 t="shared" ref="N5:N20" si="2">SUM(G5+J5+M5)</f>
        <v>3</v>
      </c>
      <c r="O5" s="46">
        <f>ส.ค.63!N5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SUM(I6/12)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46">
        <f>SUM(G6+J6+M6)</f>
        <v>3</v>
      </c>
      <c r="O6" s="46">
        <f>ส.ค.63!N6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ส.ค.63!N7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ส.ค.63!N8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ส.ค.63!N9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ส.ค.63!N10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ส.ค.63!N11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ส.ค.63!N12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ส.ค.63!N13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ส.ค.63!N14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ส.ค.63!N15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ส.ค.63!N16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ส.ค.63!N17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ส.ค.63!N18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ส.ค.63!N19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ส.ค.63!N20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5" sqref="Q5:Q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6" t="s">
        <v>59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3" t="s">
        <v>53</v>
      </c>
      <c r="P1" s="41">
        <v>43815</v>
      </c>
    </row>
    <row r="2" spans="1:25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60</v>
      </c>
      <c r="O2" s="142" t="s">
        <v>61</v>
      </c>
      <c r="P2" s="139" t="s">
        <v>92</v>
      </c>
      <c r="Q2" s="133" t="s">
        <v>37</v>
      </c>
    </row>
    <row r="3" spans="1:25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40"/>
      <c r="Q3" s="133"/>
    </row>
    <row r="4" spans="1:25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41"/>
      <c r="Q4" s="13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3.45</v>
      </c>
      <c r="E5" s="47">
        <v>3.26</v>
      </c>
      <c r="F5" s="47">
        <v>1.73</v>
      </c>
      <c r="G5" s="47">
        <f t="shared" ref="G5:G20" si="0">(IF(D5&lt;1.5,1,0))+(IF(E5&lt;1,1,0))+(IF(F5&lt;0.8,1,0))</f>
        <v>0</v>
      </c>
      <c r="H5" s="53">
        <v>521102688.88999999</v>
      </c>
      <c r="I5" s="53">
        <v>54849122.340000004</v>
      </c>
      <c r="J5" s="47">
        <f t="shared" ref="J5:J20" si="1">IF(I5&lt;0,1,0)+IF(H5&lt;0,1,0)</f>
        <v>0</v>
      </c>
      <c r="K5" s="51">
        <f t="shared" ref="K5:K20" si="2">SUM(I5/2)</f>
        <v>27424561.170000002</v>
      </c>
      <c r="L5" s="45">
        <f>+H5/K5</f>
        <v>19.001313664046496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ต.ค.62!N5</f>
        <v>0</v>
      </c>
      <c r="P5" s="88">
        <v>72038910.439999998</v>
      </c>
      <c r="Q5" s="53">
        <v>154862578.71000001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0.89</v>
      </c>
      <c r="E6" s="42">
        <v>0.84</v>
      </c>
      <c r="F6" s="42">
        <v>0.57999999999999996</v>
      </c>
      <c r="G6" s="55">
        <f t="shared" si="0"/>
        <v>3</v>
      </c>
      <c r="H6" s="68">
        <v>-21555535.050000001</v>
      </c>
      <c r="I6" s="53">
        <v>33063797.870000001</v>
      </c>
      <c r="J6" s="55">
        <f>IF(I6&lt;0,1,0)+IF(H6&lt;0,1,0)</f>
        <v>1</v>
      </c>
      <c r="K6" s="51">
        <f t="shared" si="2"/>
        <v>16531898.935000001</v>
      </c>
      <c r="L6" s="45">
        <f>+H6/K6</f>
        <v>-1.3038753221727217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4</v>
      </c>
      <c r="O6" s="46">
        <f>ต.ค.62!N6</f>
        <v>4</v>
      </c>
      <c r="P6" s="88">
        <v>39842181.270000003</v>
      </c>
      <c r="Q6" s="68">
        <v>-82567087.480000004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1.45</v>
      </c>
      <c r="E7" s="47">
        <v>1.33</v>
      </c>
      <c r="F7" s="47">
        <v>0.99</v>
      </c>
      <c r="G7" s="42">
        <f t="shared" si="0"/>
        <v>1</v>
      </c>
      <c r="H7" s="53">
        <v>12501339.65</v>
      </c>
      <c r="I7" s="53">
        <v>9506485.6600000001</v>
      </c>
      <c r="J7" s="47">
        <f t="shared" si="1"/>
        <v>0</v>
      </c>
      <c r="K7" s="51">
        <f t="shared" si="2"/>
        <v>4753242.83</v>
      </c>
      <c r="L7" s="45">
        <f t="shared" ref="L7:L20" si="4">+H7/K7</f>
        <v>2.6300654305094695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1</v>
      </c>
      <c r="O7" s="46">
        <f>ต.ค.62!N7</f>
        <v>0</v>
      </c>
      <c r="P7" s="88">
        <v>10060571.039999999</v>
      </c>
      <c r="Q7" s="68">
        <v>-389229.86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1.83</v>
      </c>
      <c r="E8" s="47">
        <v>1.68</v>
      </c>
      <c r="F8" s="47">
        <v>1.39</v>
      </c>
      <c r="G8" s="66">
        <f t="shared" si="0"/>
        <v>0</v>
      </c>
      <c r="H8" s="53">
        <v>13411794.92</v>
      </c>
      <c r="I8" s="53">
        <v>5141340.34</v>
      </c>
      <c r="J8" s="66">
        <f t="shared" si="1"/>
        <v>0</v>
      </c>
      <c r="K8" s="51">
        <f t="shared" si="2"/>
        <v>2570670.17</v>
      </c>
      <c r="L8" s="45">
        <f t="shared" si="4"/>
        <v>5.2172367643726147</v>
      </c>
      <c r="M8" s="43">
        <f t="shared" si="5"/>
        <v>0</v>
      </c>
      <c r="N8" s="46">
        <f t="shared" si="3"/>
        <v>0</v>
      </c>
      <c r="O8" s="46">
        <f>ต.ค.62!N8</f>
        <v>6</v>
      </c>
      <c r="P8" s="88">
        <v>7236258.9000000004</v>
      </c>
      <c r="Q8" s="53">
        <v>6201583.6900000004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2.52</v>
      </c>
      <c r="E9" s="57">
        <v>2.2999999999999998</v>
      </c>
      <c r="F9" s="47">
        <v>1.96</v>
      </c>
      <c r="G9" s="47">
        <f t="shared" si="0"/>
        <v>0</v>
      </c>
      <c r="H9" s="53">
        <v>23834273.960000001</v>
      </c>
      <c r="I9" s="53">
        <v>10660943.27</v>
      </c>
      <c r="J9" s="47">
        <f t="shared" si="1"/>
        <v>0</v>
      </c>
      <c r="K9" s="51">
        <f t="shared" si="2"/>
        <v>5330471.6349999998</v>
      </c>
      <c r="L9" s="45">
        <f t="shared" si="4"/>
        <v>4.4713255396583689</v>
      </c>
      <c r="M9" s="43">
        <f t="shared" si="5"/>
        <v>0</v>
      </c>
      <c r="N9" s="46">
        <f t="shared" si="3"/>
        <v>0</v>
      </c>
      <c r="O9" s="46">
        <f>ต.ค.62!N9</f>
        <v>0</v>
      </c>
      <c r="P9" s="88">
        <v>11523231.890000001</v>
      </c>
      <c r="Q9" s="53">
        <v>15060374.59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1.42</v>
      </c>
      <c r="E10" s="47">
        <v>1.34</v>
      </c>
      <c r="F10" s="47">
        <v>1.1299999999999999</v>
      </c>
      <c r="G10" s="42">
        <f t="shared" si="0"/>
        <v>1</v>
      </c>
      <c r="H10" s="53">
        <v>8424006.6999999993</v>
      </c>
      <c r="I10" s="53">
        <v>6112204.9699999997</v>
      </c>
      <c r="J10" s="47">
        <f t="shared" si="1"/>
        <v>0</v>
      </c>
      <c r="K10" s="51">
        <f t="shared" si="2"/>
        <v>3056102.4849999999</v>
      </c>
      <c r="L10" s="45">
        <f t="shared" si="4"/>
        <v>2.7564542554926783</v>
      </c>
      <c r="M10" s="43">
        <f t="shared" si="5"/>
        <v>0</v>
      </c>
      <c r="N10" s="46">
        <f t="shared" si="3"/>
        <v>1</v>
      </c>
      <c r="O10" s="46">
        <f>ต.ค.62!N10</f>
        <v>0</v>
      </c>
      <c r="P10" s="88">
        <v>6683520.0999999996</v>
      </c>
      <c r="Q10" s="53">
        <v>2482803.64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1.66</v>
      </c>
      <c r="E11" s="47">
        <v>1.48</v>
      </c>
      <c r="F11" s="47">
        <v>0.98</v>
      </c>
      <c r="G11" s="47">
        <f t="shared" si="0"/>
        <v>0</v>
      </c>
      <c r="H11" s="53">
        <v>31283518.949999999</v>
      </c>
      <c r="I11" s="53">
        <v>17099670.350000001</v>
      </c>
      <c r="J11" s="47">
        <f t="shared" si="1"/>
        <v>0</v>
      </c>
      <c r="K11" s="51">
        <f t="shared" si="2"/>
        <v>8549835.1750000007</v>
      </c>
      <c r="L11" s="45">
        <f t="shared" si="4"/>
        <v>3.6589616419125877</v>
      </c>
      <c r="M11" s="43">
        <f t="shared" si="5"/>
        <v>0</v>
      </c>
      <c r="N11" s="46">
        <f t="shared" si="3"/>
        <v>0</v>
      </c>
      <c r="O11" s="46">
        <f>ต.ค.62!N11</f>
        <v>0</v>
      </c>
      <c r="P11" s="88">
        <v>19666562.91</v>
      </c>
      <c r="Q11" s="68">
        <v>-1193588.46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1.49</v>
      </c>
      <c r="E12" s="47">
        <v>1.36</v>
      </c>
      <c r="F12" s="47">
        <v>1.08</v>
      </c>
      <c r="G12" s="42">
        <f t="shared" si="0"/>
        <v>1</v>
      </c>
      <c r="H12" s="53">
        <v>14103868.189999999</v>
      </c>
      <c r="I12" s="53">
        <v>9537079.5199999996</v>
      </c>
      <c r="J12" s="47">
        <f t="shared" si="1"/>
        <v>0</v>
      </c>
      <c r="K12" s="51">
        <f t="shared" si="2"/>
        <v>4768539.76</v>
      </c>
      <c r="L12" s="45">
        <f t="shared" si="4"/>
        <v>2.9576912220188767</v>
      </c>
      <c r="M12" s="43">
        <f t="shared" si="5"/>
        <v>0</v>
      </c>
      <c r="N12" s="46">
        <f t="shared" si="3"/>
        <v>1</v>
      </c>
      <c r="O12" s="46">
        <f>ต.ค.62!N12</f>
        <v>0</v>
      </c>
      <c r="P12" s="88">
        <v>9909082.3100000005</v>
      </c>
      <c r="Q12" s="53">
        <v>2244774.0499999998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7">
        <v>1.55</v>
      </c>
      <c r="E13" s="47">
        <v>1.47</v>
      </c>
      <c r="F13" s="47">
        <v>1.27</v>
      </c>
      <c r="G13" s="47">
        <f t="shared" si="0"/>
        <v>0</v>
      </c>
      <c r="H13" s="53">
        <v>13924179.23</v>
      </c>
      <c r="I13" s="53">
        <v>11124183.07</v>
      </c>
      <c r="J13" s="47">
        <f t="shared" si="1"/>
        <v>0</v>
      </c>
      <c r="K13" s="51">
        <f t="shared" si="2"/>
        <v>5562091.5350000001</v>
      </c>
      <c r="L13" s="45">
        <f t="shared" si="4"/>
        <v>2.5034070623219256</v>
      </c>
      <c r="M13" s="43">
        <f t="shared" si="5"/>
        <v>0</v>
      </c>
      <c r="N13" s="46">
        <f t="shared" si="3"/>
        <v>0</v>
      </c>
      <c r="O13" s="46">
        <f>ต.ค.62!N13</f>
        <v>0</v>
      </c>
      <c r="P13" s="88">
        <v>12134723.119999999</v>
      </c>
      <c r="Q13" s="53">
        <v>6783296.29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2.04</v>
      </c>
      <c r="E14" s="47">
        <v>1.97</v>
      </c>
      <c r="F14" s="47">
        <v>1.56</v>
      </c>
      <c r="G14" s="47">
        <f t="shared" si="0"/>
        <v>0</v>
      </c>
      <c r="H14" s="53">
        <v>20778231.600000001</v>
      </c>
      <c r="I14" s="53">
        <v>11299465.48</v>
      </c>
      <c r="J14" s="47">
        <f t="shared" si="1"/>
        <v>0</v>
      </c>
      <c r="K14" s="51">
        <f t="shared" si="2"/>
        <v>5649732.7400000002</v>
      </c>
      <c r="L14" s="45">
        <f t="shared" si="4"/>
        <v>3.6777370817721193</v>
      </c>
      <c r="M14" s="43">
        <f t="shared" si="5"/>
        <v>0</v>
      </c>
      <c r="N14" s="46">
        <f t="shared" si="3"/>
        <v>0</v>
      </c>
      <c r="O14" s="46">
        <f>ต.ค.62!N14</f>
        <v>0</v>
      </c>
      <c r="P14" s="88">
        <v>11739436.119999999</v>
      </c>
      <c r="Q14" s="53">
        <v>11258824.800000001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2.15</v>
      </c>
      <c r="E15" s="47">
        <v>1.98</v>
      </c>
      <c r="F15" s="47">
        <v>1.58</v>
      </c>
      <c r="G15" s="47">
        <f t="shared" si="0"/>
        <v>0</v>
      </c>
      <c r="H15" s="53">
        <v>20658262.27</v>
      </c>
      <c r="I15" s="53">
        <v>12096171.039999999</v>
      </c>
      <c r="J15" s="47">
        <f t="shared" si="1"/>
        <v>0</v>
      </c>
      <c r="K15" s="51">
        <f t="shared" si="2"/>
        <v>6048085.5199999996</v>
      </c>
      <c r="L15" s="45">
        <f t="shared" si="4"/>
        <v>3.4156696696312592</v>
      </c>
      <c r="M15" s="43">
        <f t="shared" si="5"/>
        <v>0</v>
      </c>
      <c r="N15" s="46">
        <f t="shared" si="3"/>
        <v>0</v>
      </c>
      <c r="O15" s="46">
        <f>ต.ค.62!N15</f>
        <v>0</v>
      </c>
      <c r="P15" s="88">
        <v>12929320.859999999</v>
      </c>
      <c r="Q15" s="53">
        <v>10486347.43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3.96</v>
      </c>
      <c r="E16" s="47">
        <v>3.13</v>
      </c>
      <c r="F16" s="47">
        <v>2.76</v>
      </c>
      <c r="G16" s="47">
        <f t="shared" si="0"/>
        <v>0</v>
      </c>
      <c r="H16" s="53">
        <v>72655135.930000007</v>
      </c>
      <c r="I16" s="67">
        <v>34316023.299999997</v>
      </c>
      <c r="J16" s="47">
        <f t="shared" si="1"/>
        <v>0</v>
      </c>
      <c r="K16" s="51">
        <f t="shared" si="2"/>
        <v>17158011.649999999</v>
      </c>
      <c r="L16" s="45">
        <f t="shared" si="4"/>
        <v>4.2344729338145664</v>
      </c>
      <c r="M16" s="43">
        <f t="shared" si="5"/>
        <v>0</v>
      </c>
      <c r="N16" s="46">
        <f t="shared" si="3"/>
        <v>0</v>
      </c>
      <c r="O16" s="46">
        <f>ต.ค.62!N16</f>
        <v>0</v>
      </c>
      <c r="P16" s="88">
        <v>23861313.41</v>
      </c>
      <c r="Q16" s="53">
        <v>43354312.090000004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2.19</v>
      </c>
      <c r="E17" s="47">
        <v>1.94</v>
      </c>
      <c r="F17" s="47">
        <v>1.71</v>
      </c>
      <c r="G17" s="47">
        <f t="shared" si="0"/>
        <v>0</v>
      </c>
      <c r="H17" s="53">
        <v>7519094.4199999999</v>
      </c>
      <c r="I17" s="53">
        <v>4632482.37</v>
      </c>
      <c r="J17" s="47">
        <f t="shared" si="1"/>
        <v>0</v>
      </c>
      <c r="K17" s="51">
        <f t="shared" si="2"/>
        <v>2316241.1850000001</v>
      </c>
      <c r="L17" s="45">
        <f t="shared" si="4"/>
        <v>3.2462484773579394</v>
      </c>
      <c r="M17" s="43">
        <f t="shared" si="5"/>
        <v>0</v>
      </c>
      <c r="N17" s="46">
        <f t="shared" si="3"/>
        <v>0</v>
      </c>
      <c r="O17" s="46">
        <f>ต.ค.62!N17</f>
        <v>0</v>
      </c>
      <c r="P17" s="88">
        <v>5091262.2300000004</v>
      </c>
      <c r="Q17" s="53">
        <v>4501287.04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7">
        <v>1.63</v>
      </c>
      <c r="E18" s="47">
        <v>1.52</v>
      </c>
      <c r="F18" s="57">
        <v>1.1000000000000001</v>
      </c>
      <c r="G18" s="47">
        <f t="shared" si="0"/>
        <v>0</v>
      </c>
      <c r="H18" s="53">
        <v>12917910.560000001</v>
      </c>
      <c r="I18" s="53">
        <v>8677024.9299999997</v>
      </c>
      <c r="J18" s="47">
        <f t="shared" si="1"/>
        <v>0</v>
      </c>
      <c r="K18" s="51">
        <f t="shared" si="2"/>
        <v>4338512.4649999999</v>
      </c>
      <c r="L18" s="45">
        <f t="shared" si="4"/>
        <v>2.9774976248685276</v>
      </c>
      <c r="M18" s="43">
        <f t="shared" si="5"/>
        <v>0</v>
      </c>
      <c r="N18" s="46">
        <f t="shared" si="3"/>
        <v>0</v>
      </c>
      <c r="O18" s="46">
        <f>ต.ค.62!N18</f>
        <v>0</v>
      </c>
      <c r="P18" s="88">
        <v>9666455.6899999995</v>
      </c>
      <c r="Q18" s="53">
        <v>2028691.13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1.38</v>
      </c>
      <c r="E19" s="47">
        <v>1.26</v>
      </c>
      <c r="F19" s="47">
        <v>0.83</v>
      </c>
      <c r="G19" s="42">
        <f t="shared" si="0"/>
        <v>1</v>
      </c>
      <c r="H19" s="53">
        <v>4901737.28</v>
      </c>
      <c r="I19" s="53">
        <v>9312842.6899999995</v>
      </c>
      <c r="J19" s="47">
        <f t="shared" si="1"/>
        <v>0</v>
      </c>
      <c r="K19" s="51">
        <f t="shared" si="2"/>
        <v>4656421.3449999997</v>
      </c>
      <c r="L19" s="45">
        <f t="shared" si="4"/>
        <v>1.0526833627853325</v>
      </c>
      <c r="M19" s="43">
        <f t="shared" si="5"/>
        <v>0</v>
      </c>
      <c r="N19" s="46">
        <f t="shared" si="3"/>
        <v>1</v>
      </c>
      <c r="O19" s="46">
        <f>ต.ค.62!N19</f>
        <v>1</v>
      </c>
      <c r="P19" s="88">
        <v>10069663.27</v>
      </c>
      <c r="Q19" s="68">
        <v>-2180048.4900000002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1.96</v>
      </c>
      <c r="E20" s="47">
        <v>1.83</v>
      </c>
      <c r="F20" s="47">
        <v>1.35</v>
      </c>
      <c r="G20" s="47">
        <f t="shared" si="0"/>
        <v>0</v>
      </c>
      <c r="H20" s="53">
        <v>7499624.7400000002</v>
      </c>
      <c r="I20" s="53">
        <v>2303920.1</v>
      </c>
      <c r="J20" s="47">
        <f t="shared" si="1"/>
        <v>0</v>
      </c>
      <c r="K20" s="44">
        <f t="shared" si="2"/>
        <v>1151960.05</v>
      </c>
      <c r="L20" s="45">
        <f t="shared" si="4"/>
        <v>6.510316690235916</v>
      </c>
      <c r="M20" s="43">
        <f t="shared" si="5"/>
        <v>0</v>
      </c>
      <c r="N20" s="46">
        <f t="shared" si="3"/>
        <v>0</v>
      </c>
      <c r="O20" s="46">
        <f>ต.ค.62!N20</f>
        <v>0</v>
      </c>
      <c r="P20" s="88">
        <v>2979569.43</v>
      </c>
      <c r="Q20" s="53">
        <v>2718333.94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: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6" t="s">
        <v>62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90" t="s">
        <v>53</v>
      </c>
      <c r="P1" s="91">
        <v>242178</v>
      </c>
      <c r="Q1" s="41"/>
    </row>
    <row r="2" spans="1:25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63</v>
      </c>
      <c r="O2" s="142" t="s">
        <v>64</v>
      </c>
      <c r="P2" s="133" t="s">
        <v>92</v>
      </c>
      <c r="Q2" s="133" t="s">
        <v>37</v>
      </c>
    </row>
    <row r="3" spans="1:25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33"/>
      <c r="Q3" s="133"/>
    </row>
    <row r="4" spans="1:25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33"/>
      <c r="Q4" s="13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69">
        <v>3.48</v>
      </c>
      <c r="E5" s="69">
        <v>3.28</v>
      </c>
      <c r="F5" s="69">
        <v>1.67</v>
      </c>
      <c r="G5" s="69">
        <f t="shared" ref="G5:G20" si="0">(IF(D5&lt;1.5,1,0))+(IF(E5&lt;1,1,0))+(IF(F5&lt;0.8,1,0))</f>
        <v>0</v>
      </c>
      <c r="H5" s="80">
        <v>509373076.98000002</v>
      </c>
      <c r="I5" s="80">
        <v>39390295.880000003</v>
      </c>
      <c r="J5" s="69">
        <f t="shared" ref="J5:J20" si="1">IF(I5&lt;0,1,0)+IF(H5&lt;0,1,0)</f>
        <v>0</v>
      </c>
      <c r="K5" s="70">
        <f t="shared" ref="K5:K17" si="2">SUM(I5/3)</f>
        <v>13130098.626666667</v>
      </c>
      <c r="L5" s="71">
        <f>+H5/K5</f>
        <v>38.794306993664556</v>
      </c>
      <c r="M5" s="72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3">
        <f t="shared" ref="N5:N20" si="3">SUM(G5+J5+M5)</f>
        <v>0</v>
      </c>
      <c r="O5" s="73">
        <f>พ.ย.62!N5</f>
        <v>0</v>
      </c>
      <c r="P5" s="82">
        <v>65174978.030000001</v>
      </c>
      <c r="Q5" s="80">
        <v>137281934.41999999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75">
        <v>0.89</v>
      </c>
      <c r="E6" s="75">
        <v>0.83</v>
      </c>
      <c r="F6" s="75">
        <v>0.56999999999999995</v>
      </c>
      <c r="G6" s="74">
        <f t="shared" si="0"/>
        <v>3</v>
      </c>
      <c r="H6" s="81">
        <v>-20019910.48</v>
      </c>
      <c r="I6" s="80">
        <v>23413202.559999999</v>
      </c>
      <c r="J6" s="74">
        <f>IF(I6&lt;0,1,0)+IF(H6&lt;0,1,0)</f>
        <v>1</v>
      </c>
      <c r="K6" s="70">
        <f t="shared" si="2"/>
        <v>7804400.8533333326</v>
      </c>
      <c r="L6" s="71">
        <f>+H6/K6</f>
        <v>-2.5652078687692352</v>
      </c>
      <c r="M6" s="72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3">
        <f>SUM(G6+J6+M6)</f>
        <v>4</v>
      </c>
      <c r="O6" s="73">
        <f>พ.ย.62!N6</f>
        <v>4</v>
      </c>
      <c r="P6" s="82">
        <v>33379470.350000001</v>
      </c>
      <c r="Q6" s="81">
        <v>-76980911.510000005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75">
        <v>1.35</v>
      </c>
      <c r="E7" s="69">
        <v>1.22</v>
      </c>
      <c r="F7" s="79">
        <v>0.9</v>
      </c>
      <c r="G7" s="75">
        <f t="shared" si="0"/>
        <v>1</v>
      </c>
      <c r="H7" s="80">
        <v>9786857.0299999993</v>
      </c>
      <c r="I7" s="80">
        <v>7166846.1500000004</v>
      </c>
      <c r="J7" s="69">
        <f t="shared" si="1"/>
        <v>0</v>
      </c>
      <c r="K7" s="70">
        <f t="shared" si="2"/>
        <v>2388948.7166666668</v>
      </c>
      <c r="L7" s="71">
        <f t="shared" ref="L7:L20" si="5">+H7/K7</f>
        <v>4.0967212739734888</v>
      </c>
      <c r="M7" s="72">
        <f t="shared" si="4"/>
        <v>0</v>
      </c>
      <c r="N7" s="73">
        <f t="shared" si="3"/>
        <v>1</v>
      </c>
      <c r="O7" s="73">
        <f>พ.ย.62!N7</f>
        <v>1</v>
      </c>
      <c r="P7" s="82">
        <v>7997974.2199999997</v>
      </c>
      <c r="Q7" s="81">
        <v>-2929881.7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69">
        <v>1.76</v>
      </c>
      <c r="E8" s="69">
        <v>1.59</v>
      </c>
      <c r="F8" s="79">
        <v>1.3</v>
      </c>
      <c r="G8" s="76">
        <f t="shared" si="0"/>
        <v>0</v>
      </c>
      <c r="H8" s="80">
        <v>12509624.720000001</v>
      </c>
      <c r="I8" s="80">
        <v>2899513.55</v>
      </c>
      <c r="J8" s="76">
        <f t="shared" si="1"/>
        <v>0</v>
      </c>
      <c r="K8" s="70">
        <f t="shared" si="2"/>
        <v>966504.5166666666</v>
      </c>
      <c r="L8" s="71">
        <f t="shared" si="5"/>
        <v>12.943162193534155</v>
      </c>
      <c r="M8" s="72">
        <f t="shared" si="4"/>
        <v>0</v>
      </c>
      <c r="N8" s="73">
        <f t="shared" si="3"/>
        <v>0</v>
      </c>
      <c r="O8" s="73">
        <f>พ.ย.62!N8</f>
        <v>0</v>
      </c>
      <c r="P8" s="82">
        <v>6040816.96</v>
      </c>
      <c r="Q8" s="80">
        <v>4877720.8899999997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69">
        <v>2.16</v>
      </c>
      <c r="E9" s="69">
        <v>1.94</v>
      </c>
      <c r="F9" s="69">
        <v>1.72</v>
      </c>
      <c r="G9" s="69">
        <f t="shared" si="0"/>
        <v>0</v>
      </c>
      <c r="H9" s="80">
        <v>19322713.77</v>
      </c>
      <c r="I9" s="80">
        <v>8451960.5399999991</v>
      </c>
      <c r="J9" s="69">
        <f t="shared" si="1"/>
        <v>0</v>
      </c>
      <c r="K9" s="70">
        <f t="shared" si="2"/>
        <v>2817320.1799999997</v>
      </c>
      <c r="L9" s="71">
        <f t="shared" si="5"/>
        <v>6.8585437704847596</v>
      </c>
      <c r="M9" s="72">
        <f t="shared" si="4"/>
        <v>0</v>
      </c>
      <c r="N9" s="73">
        <f t="shared" si="3"/>
        <v>0</v>
      </c>
      <c r="O9" s="73">
        <f>พ.ย.62!N9</f>
        <v>0</v>
      </c>
      <c r="P9" s="82">
        <v>9745393.4700000007</v>
      </c>
      <c r="Q9" s="80">
        <v>11918893.67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75">
        <v>1.33</v>
      </c>
      <c r="E10" s="69">
        <v>1.26</v>
      </c>
      <c r="F10" s="69">
        <v>1.06</v>
      </c>
      <c r="G10" s="75">
        <f t="shared" si="0"/>
        <v>1</v>
      </c>
      <c r="H10" s="80">
        <v>6867218.2599999998</v>
      </c>
      <c r="I10" s="80">
        <v>4253583.82</v>
      </c>
      <c r="J10" s="69">
        <f t="shared" si="1"/>
        <v>0</v>
      </c>
      <c r="K10" s="70">
        <f t="shared" si="2"/>
        <v>1417861.2733333334</v>
      </c>
      <c r="L10" s="71">
        <f t="shared" si="5"/>
        <v>4.8433640082823146</v>
      </c>
      <c r="M10" s="72">
        <f t="shared" si="4"/>
        <v>0</v>
      </c>
      <c r="N10" s="73">
        <f t="shared" si="3"/>
        <v>1</v>
      </c>
      <c r="O10" s="73">
        <f>พ.ย.62!N10</f>
        <v>1</v>
      </c>
      <c r="P10" s="82">
        <v>5112311.5199999996</v>
      </c>
      <c r="Q10" s="80">
        <v>1130720.17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69">
        <v>1.63</v>
      </c>
      <c r="E11" s="69">
        <v>1.46</v>
      </c>
      <c r="F11" s="69">
        <v>0.95</v>
      </c>
      <c r="G11" s="69">
        <f t="shared" si="0"/>
        <v>0</v>
      </c>
      <c r="H11" s="80">
        <v>31399201.82</v>
      </c>
      <c r="I11" s="80">
        <v>16982846.600000001</v>
      </c>
      <c r="J11" s="69">
        <f t="shared" si="1"/>
        <v>0</v>
      </c>
      <c r="K11" s="70">
        <f t="shared" si="2"/>
        <v>5660948.8666666672</v>
      </c>
      <c r="L11" s="71">
        <f t="shared" si="5"/>
        <v>5.5466322977915841</v>
      </c>
      <c r="M11" s="72">
        <f t="shared" si="4"/>
        <v>0</v>
      </c>
      <c r="N11" s="73">
        <f t="shared" si="3"/>
        <v>0</v>
      </c>
      <c r="O11" s="73">
        <f>พ.ย.62!N11</f>
        <v>0</v>
      </c>
      <c r="P11" s="82">
        <v>19713204.879999999</v>
      </c>
      <c r="Q11" s="81">
        <v>-2585067.6800000002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75">
        <v>1.47</v>
      </c>
      <c r="E12" s="69">
        <v>1.34</v>
      </c>
      <c r="F12" s="69">
        <v>1.02</v>
      </c>
      <c r="G12" s="75">
        <f t="shared" si="0"/>
        <v>1</v>
      </c>
      <c r="H12" s="80">
        <v>12529125.529999999</v>
      </c>
      <c r="I12" s="80">
        <v>7818148.9699999997</v>
      </c>
      <c r="J12" s="69">
        <f t="shared" si="1"/>
        <v>0</v>
      </c>
      <c r="K12" s="70">
        <f t="shared" si="2"/>
        <v>2606049.6566666667</v>
      </c>
      <c r="L12" s="71">
        <f t="shared" si="5"/>
        <v>4.8077079030127505</v>
      </c>
      <c r="M12" s="72">
        <f t="shared" si="4"/>
        <v>0</v>
      </c>
      <c r="N12" s="73">
        <f t="shared" si="3"/>
        <v>1</v>
      </c>
      <c r="O12" s="73">
        <f>พ.ย.62!N12</f>
        <v>1</v>
      </c>
      <c r="P12" s="82">
        <v>8376463.7300000004</v>
      </c>
      <c r="Q12" s="80">
        <v>632594.67000000004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75">
        <v>1.42</v>
      </c>
      <c r="E13" s="69">
        <v>1.33</v>
      </c>
      <c r="F13" s="69">
        <v>1.1599999999999999</v>
      </c>
      <c r="G13" s="75">
        <f t="shared" si="0"/>
        <v>1</v>
      </c>
      <c r="H13" s="80">
        <v>11350434.23</v>
      </c>
      <c r="I13" s="80">
        <v>8072614.7300000004</v>
      </c>
      <c r="J13" s="69">
        <f t="shared" si="1"/>
        <v>0</v>
      </c>
      <c r="K13" s="70">
        <f t="shared" si="2"/>
        <v>2690871.5766666667</v>
      </c>
      <c r="L13" s="71">
        <f t="shared" si="5"/>
        <v>4.2181255799878858</v>
      </c>
      <c r="M13" s="72">
        <f t="shared" si="4"/>
        <v>0</v>
      </c>
      <c r="N13" s="73">
        <f t="shared" si="3"/>
        <v>1</v>
      </c>
      <c r="O13" s="73">
        <f>พ.ย.62!N13</f>
        <v>0</v>
      </c>
      <c r="P13" s="82">
        <v>9588582.0899999999</v>
      </c>
      <c r="Q13" s="80">
        <v>4327734.6500000004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69">
        <v>1.92</v>
      </c>
      <c r="E14" s="69">
        <v>1.82</v>
      </c>
      <c r="F14" s="69">
        <v>1.44</v>
      </c>
      <c r="G14" s="69">
        <f t="shared" si="0"/>
        <v>0</v>
      </c>
      <c r="H14" s="80">
        <v>19905322.960000001</v>
      </c>
      <c r="I14" s="80">
        <v>10064725.689999999</v>
      </c>
      <c r="J14" s="69">
        <f t="shared" si="1"/>
        <v>0</v>
      </c>
      <c r="K14" s="70">
        <f t="shared" si="2"/>
        <v>3354908.563333333</v>
      </c>
      <c r="L14" s="71">
        <f t="shared" si="5"/>
        <v>5.9331938812134686</v>
      </c>
      <c r="M14" s="72">
        <f t="shared" si="4"/>
        <v>0</v>
      </c>
      <c r="N14" s="73">
        <f t="shared" si="3"/>
        <v>0</v>
      </c>
      <c r="O14" s="73">
        <f>พ.ย.62!N14</f>
        <v>0</v>
      </c>
      <c r="P14" s="82">
        <v>10724681.65</v>
      </c>
      <c r="Q14" s="80">
        <v>9532368.0899999999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79">
        <v>2</v>
      </c>
      <c r="E15" s="69">
        <v>1.83</v>
      </c>
      <c r="F15" s="69">
        <v>1.45</v>
      </c>
      <c r="G15" s="69">
        <f t="shared" si="0"/>
        <v>0</v>
      </c>
      <c r="H15" s="80">
        <v>18641809.620000001</v>
      </c>
      <c r="I15" s="80">
        <v>9749710.8499999996</v>
      </c>
      <c r="J15" s="69">
        <f t="shared" si="1"/>
        <v>0</v>
      </c>
      <c r="K15" s="70">
        <f t="shared" si="2"/>
        <v>3249903.6166666667</v>
      </c>
      <c r="L15" s="71">
        <f t="shared" si="5"/>
        <v>5.7361115340153912</v>
      </c>
      <c r="M15" s="72">
        <f t="shared" si="4"/>
        <v>0</v>
      </c>
      <c r="N15" s="73">
        <f t="shared" si="3"/>
        <v>0</v>
      </c>
      <c r="O15" s="73">
        <f>พ.ย.62!N15</f>
        <v>0</v>
      </c>
      <c r="P15" s="82">
        <v>11004435.58</v>
      </c>
      <c r="Q15" s="80">
        <v>8354535.3600000003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69">
        <v>3.58</v>
      </c>
      <c r="E16" s="69">
        <v>2.78</v>
      </c>
      <c r="F16" s="69">
        <v>2.46</v>
      </c>
      <c r="G16" s="69">
        <f t="shared" si="0"/>
        <v>0</v>
      </c>
      <c r="H16" s="80">
        <v>68527841.730000004</v>
      </c>
      <c r="I16" s="80">
        <v>29859071.109999999</v>
      </c>
      <c r="J16" s="69">
        <f t="shared" si="1"/>
        <v>0</v>
      </c>
      <c r="K16" s="70">
        <f t="shared" si="2"/>
        <v>9953023.7033333331</v>
      </c>
      <c r="L16" s="71">
        <f t="shared" si="5"/>
        <v>6.88512795433709</v>
      </c>
      <c r="M16" s="72">
        <f t="shared" si="4"/>
        <v>0</v>
      </c>
      <c r="N16" s="73">
        <f t="shared" si="3"/>
        <v>0</v>
      </c>
      <c r="O16" s="73">
        <f>พ.ย.62!N16</f>
        <v>0</v>
      </c>
      <c r="P16" s="82">
        <v>20731172.940000001</v>
      </c>
      <c r="Q16" s="80">
        <v>38920270.049999997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69">
        <v>2.2599999999999998</v>
      </c>
      <c r="E17" s="69">
        <v>1.95</v>
      </c>
      <c r="F17" s="69">
        <v>1.71</v>
      </c>
      <c r="G17" s="69">
        <f t="shared" si="0"/>
        <v>0</v>
      </c>
      <c r="H17" s="80">
        <v>6951571.2599999998</v>
      </c>
      <c r="I17" s="80">
        <v>3794334.57</v>
      </c>
      <c r="J17" s="69">
        <f t="shared" si="1"/>
        <v>0</v>
      </c>
      <c r="K17" s="70">
        <f t="shared" si="2"/>
        <v>1264778.19</v>
      </c>
      <c r="L17" s="71">
        <f t="shared" si="5"/>
        <v>5.4962769875087742</v>
      </c>
      <c r="M17" s="72">
        <f t="shared" si="4"/>
        <v>0</v>
      </c>
      <c r="N17" s="73">
        <f t="shared" si="3"/>
        <v>0</v>
      </c>
      <c r="O17" s="73">
        <f>พ.ย.62!N17</f>
        <v>0</v>
      </c>
      <c r="P17" s="82">
        <v>4484295.4800000004</v>
      </c>
      <c r="Q17" s="80">
        <v>3879581.94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69">
        <v>1.53</v>
      </c>
      <c r="E18" s="69">
        <v>1.53</v>
      </c>
      <c r="F18" s="69">
        <v>0.99</v>
      </c>
      <c r="G18" s="69">
        <f t="shared" si="0"/>
        <v>0</v>
      </c>
      <c r="H18" s="80">
        <v>11043746.050000001</v>
      </c>
      <c r="I18" s="80">
        <v>6307467.9900000002</v>
      </c>
      <c r="J18" s="69">
        <f t="shared" si="1"/>
        <v>0</v>
      </c>
      <c r="K18" s="70">
        <f>SUM(I18/3)</f>
        <v>2102489.33</v>
      </c>
      <c r="L18" s="71">
        <f t="shared" si="5"/>
        <v>5.2527001647137972</v>
      </c>
      <c r="M18" s="72">
        <f t="shared" si="4"/>
        <v>0</v>
      </c>
      <c r="N18" s="73">
        <f t="shared" si="3"/>
        <v>0</v>
      </c>
      <c r="O18" s="73">
        <f>พ.ย.62!N18</f>
        <v>0</v>
      </c>
      <c r="P18" s="82">
        <v>8230111.1399999997</v>
      </c>
      <c r="Q18" s="81">
        <v>-257447.64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75">
        <v>1.29</v>
      </c>
      <c r="E19" s="69">
        <v>1.1499999999999999</v>
      </c>
      <c r="F19" s="75">
        <v>0.72</v>
      </c>
      <c r="G19" s="75">
        <f t="shared" si="0"/>
        <v>2</v>
      </c>
      <c r="H19" s="61">
        <v>3881770.93</v>
      </c>
      <c r="I19" s="61">
        <v>8242174.2300000004</v>
      </c>
      <c r="J19" s="69">
        <f t="shared" si="1"/>
        <v>0</v>
      </c>
      <c r="K19" s="70">
        <f>SUM(I19/3)</f>
        <v>2747391.41</v>
      </c>
      <c r="L19" s="71">
        <f t="shared" si="5"/>
        <v>1.4128933052171113</v>
      </c>
      <c r="M19" s="72">
        <f t="shared" si="4"/>
        <v>0</v>
      </c>
      <c r="N19" s="73">
        <f t="shared" si="3"/>
        <v>2</v>
      </c>
      <c r="O19" s="73">
        <f>พ.ย.62!N19</f>
        <v>1</v>
      </c>
      <c r="P19" s="82">
        <v>9351380.4600000009</v>
      </c>
      <c r="Q19" s="81">
        <v>-3787434.76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69">
        <v>1.77</v>
      </c>
      <c r="E20" s="69">
        <v>1.63</v>
      </c>
      <c r="F20" s="69">
        <v>1.1399999999999999</v>
      </c>
      <c r="G20" s="69">
        <f t="shared" si="0"/>
        <v>0</v>
      </c>
      <c r="H20" s="61">
        <v>6015069.5800000001</v>
      </c>
      <c r="I20" s="61">
        <v>576662.64</v>
      </c>
      <c r="J20" s="69">
        <f t="shared" si="1"/>
        <v>0</v>
      </c>
      <c r="K20" s="77">
        <f>SUM(I20/3)</f>
        <v>192220.88</v>
      </c>
      <c r="L20" s="71">
        <f t="shared" si="5"/>
        <v>31.292487996101151</v>
      </c>
      <c r="M20" s="72">
        <f t="shared" si="4"/>
        <v>0</v>
      </c>
      <c r="N20" s="73">
        <f t="shared" si="3"/>
        <v>0</v>
      </c>
      <c r="O20" s="73">
        <f>พ.ย.62!N20</f>
        <v>0</v>
      </c>
      <c r="P20" s="78">
        <v>1604722.3</v>
      </c>
      <c r="Q20" s="61">
        <v>1083998.1399999999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20" sqref="K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6" t="s">
        <v>65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3" t="s">
        <v>53</v>
      </c>
      <c r="P1" s="92">
        <v>242205</v>
      </c>
      <c r="Q1" s="41"/>
    </row>
    <row r="2" spans="1:25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66</v>
      </c>
      <c r="O2" s="142" t="s">
        <v>67</v>
      </c>
      <c r="P2" s="139" t="s">
        <v>92</v>
      </c>
      <c r="Q2" s="133" t="s">
        <v>37</v>
      </c>
    </row>
    <row r="3" spans="1:25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40"/>
      <c r="Q3" s="133"/>
    </row>
    <row r="4" spans="1:25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41"/>
      <c r="Q4" s="13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3.41</v>
      </c>
      <c r="E5" s="47">
        <v>3.24</v>
      </c>
      <c r="F5" s="47">
        <v>1.48</v>
      </c>
      <c r="G5" s="47">
        <f t="shared" ref="G5:G20" si="0">(IF(D5&lt;1.5,1,0))+(IF(E5&lt;1,1,0))+(IF(F5&lt;0.8,1,0))</f>
        <v>0</v>
      </c>
      <c r="H5" s="53">
        <v>514872136.81999999</v>
      </c>
      <c r="I5" s="53">
        <v>39152628.560000002</v>
      </c>
      <c r="J5" s="47">
        <f t="shared" ref="J5:J20" si="1">IF(I5&lt;0,1,0)+IF(H5&lt;0,1,0)</f>
        <v>0</v>
      </c>
      <c r="K5" s="51">
        <f t="shared" ref="K5:K20" si="2">SUM(I5/4)</f>
        <v>9788157.1400000006</v>
      </c>
      <c r="L5" s="45">
        <f>+H5/K5</f>
        <v>52.601539743976765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0</v>
      </c>
      <c r="O5" s="46">
        <f>ธ.ค.62!N5</f>
        <v>0</v>
      </c>
      <c r="P5" s="53">
        <v>73532204.760000005</v>
      </c>
      <c r="Q5" s="53">
        <v>101740813.38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3">
        <v>0.84</v>
      </c>
      <c r="E6" s="93">
        <v>0.78</v>
      </c>
      <c r="F6" s="93">
        <v>0.53</v>
      </c>
      <c r="G6" s="55">
        <f t="shared" si="0"/>
        <v>3</v>
      </c>
      <c r="H6" s="94">
        <v>-28848021.190000001</v>
      </c>
      <c r="I6" s="53">
        <v>14862293.039999999</v>
      </c>
      <c r="J6" s="55">
        <f>IF(I6&lt;0,1,0)+IF(H6&lt;0,1,0)</f>
        <v>1</v>
      </c>
      <c r="K6" s="51">
        <f t="shared" si="2"/>
        <v>3715573.26</v>
      </c>
      <c r="L6" s="45">
        <f>+H6/K6</f>
        <v>-7.764083540099544</v>
      </c>
      <c r="M6" s="93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2</v>
      </c>
      <c r="N6" s="46">
        <f>SUM(G6+J6+M6)</f>
        <v>6</v>
      </c>
      <c r="O6" s="46">
        <f>ธ.ค.62!N6</f>
        <v>4</v>
      </c>
      <c r="P6" s="53">
        <v>28628238.559999999</v>
      </c>
      <c r="Q6" s="94">
        <v>-83868923.599999994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3">
        <v>1.28</v>
      </c>
      <c r="E7" s="47">
        <v>1.1399999999999999</v>
      </c>
      <c r="F7" s="47">
        <v>0.83</v>
      </c>
      <c r="G7" s="42">
        <f t="shared" si="0"/>
        <v>1</v>
      </c>
      <c r="H7" s="53">
        <v>7676667.04</v>
      </c>
      <c r="I7" s="53">
        <v>5362102.21</v>
      </c>
      <c r="J7" s="47">
        <f t="shared" si="1"/>
        <v>0</v>
      </c>
      <c r="K7" s="51">
        <f t="shared" si="2"/>
        <v>1340525.5525</v>
      </c>
      <c r="L7" s="45">
        <f t="shared" ref="L7:L20" si="5">+H7/K7</f>
        <v>5.7266100043251509</v>
      </c>
      <c r="M7" s="43">
        <f t="shared" si="4"/>
        <v>0</v>
      </c>
      <c r="N7" s="46">
        <f t="shared" si="3"/>
        <v>1</v>
      </c>
      <c r="O7" s="46">
        <f>ธ.ค.62!N7</f>
        <v>1</v>
      </c>
      <c r="P7" s="53">
        <v>6470272.9699999997</v>
      </c>
      <c r="Q7" s="94">
        <v>-4823304.9000000004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2.15</v>
      </c>
      <c r="E8" s="47">
        <v>1.92</v>
      </c>
      <c r="F8" s="47">
        <v>1.57</v>
      </c>
      <c r="G8" s="66">
        <f t="shared" si="0"/>
        <v>0</v>
      </c>
      <c r="H8" s="53">
        <v>14521313.279999999</v>
      </c>
      <c r="I8" s="94">
        <v>-30469.21</v>
      </c>
      <c r="J8" s="95">
        <f t="shared" si="1"/>
        <v>1</v>
      </c>
      <c r="K8" s="96">
        <f t="shared" si="2"/>
        <v>-7617.3024999999998</v>
      </c>
      <c r="L8" s="45">
        <f t="shared" si="5"/>
        <v>-1906.3590135746874</v>
      </c>
      <c r="M8" s="43">
        <f t="shared" si="4"/>
        <v>0</v>
      </c>
      <c r="N8" s="46">
        <f t="shared" si="3"/>
        <v>1</v>
      </c>
      <c r="O8" s="46">
        <f>ธ.ค.62!N8</f>
        <v>0</v>
      </c>
      <c r="P8" s="53">
        <v>4157220.06</v>
      </c>
      <c r="Q8" s="53">
        <v>7192969.3200000003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2.2000000000000002</v>
      </c>
      <c r="E9" s="47">
        <v>1.95</v>
      </c>
      <c r="F9" s="57">
        <v>1.7</v>
      </c>
      <c r="G9" s="47">
        <f t="shared" si="0"/>
        <v>0</v>
      </c>
      <c r="H9" s="53">
        <v>18943535.02</v>
      </c>
      <c r="I9" s="53">
        <v>7298776.9800000004</v>
      </c>
      <c r="J9" s="47">
        <f t="shared" si="1"/>
        <v>0</v>
      </c>
      <c r="K9" s="51">
        <f t="shared" si="2"/>
        <v>1824694.2450000001</v>
      </c>
      <c r="L9" s="45">
        <f t="shared" si="5"/>
        <v>10.381758517575639</v>
      </c>
      <c r="M9" s="43">
        <f t="shared" si="4"/>
        <v>0</v>
      </c>
      <c r="N9" s="46">
        <f t="shared" si="3"/>
        <v>0</v>
      </c>
      <c r="O9" s="46">
        <f>ธ.ค.62!N9</f>
        <v>0</v>
      </c>
      <c r="P9" s="53">
        <v>9023354.2200000007</v>
      </c>
      <c r="Q9" s="53">
        <v>10979863.060000001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3">
        <v>1.27</v>
      </c>
      <c r="E10" s="57">
        <v>1.2</v>
      </c>
      <c r="F10" s="47">
        <v>1.03</v>
      </c>
      <c r="G10" s="42">
        <f t="shared" si="0"/>
        <v>1</v>
      </c>
      <c r="H10" s="53">
        <v>5632886.6900000004</v>
      </c>
      <c r="I10" s="53">
        <v>2814946.3</v>
      </c>
      <c r="J10" s="47">
        <f t="shared" si="1"/>
        <v>0</v>
      </c>
      <c r="K10" s="51">
        <f t="shared" si="2"/>
        <v>703736.57499999995</v>
      </c>
      <c r="L10" s="45">
        <f t="shared" si="5"/>
        <v>8.0042545607353155</v>
      </c>
      <c r="M10" s="43">
        <f t="shared" si="4"/>
        <v>0</v>
      </c>
      <c r="N10" s="46">
        <f t="shared" si="3"/>
        <v>1</v>
      </c>
      <c r="O10" s="46">
        <f>ธ.ค.62!N10</f>
        <v>1</v>
      </c>
      <c r="P10" s="53">
        <v>3834080.34</v>
      </c>
      <c r="Q10" s="53">
        <v>477736.57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1.58</v>
      </c>
      <c r="E11" s="47">
        <v>1.39</v>
      </c>
      <c r="F11" s="47">
        <v>0.95</v>
      </c>
      <c r="G11" s="47">
        <f t="shared" si="0"/>
        <v>0</v>
      </c>
      <c r="H11" s="53">
        <v>28766943.190000001</v>
      </c>
      <c r="I11" s="53">
        <v>14196153.550000001</v>
      </c>
      <c r="J11" s="47">
        <f t="shared" si="1"/>
        <v>0</v>
      </c>
      <c r="K11" s="51">
        <f t="shared" si="2"/>
        <v>3549038.3875000002</v>
      </c>
      <c r="L11" s="45">
        <f t="shared" si="5"/>
        <v>8.1055598866778951</v>
      </c>
      <c r="M11" s="43">
        <f t="shared" si="4"/>
        <v>0</v>
      </c>
      <c r="N11" s="46">
        <f t="shared" si="3"/>
        <v>0</v>
      </c>
      <c r="O11" s="46">
        <f>ธ.ค.62!N11</f>
        <v>0</v>
      </c>
      <c r="P11" s="53">
        <v>17089977.550000001</v>
      </c>
      <c r="Q11" s="94">
        <v>-2994270.33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3">
        <v>1.37</v>
      </c>
      <c r="E12" s="47">
        <v>1.23</v>
      </c>
      <c r="F12" s="47">
        <v>0.89</v>
      </c>
      <c r="G12" s="42">
        <f t="shared" si="0"/>
        <v>1</v>
      </c>
      <c r="H12" s="53">
        <v>10839660.35</v>
      </c>
      <c r="I12" s="53">
        <v>6220849.2699999996</v>
      </c>
      <c r="J12" s="47">
        <f t="shared" si="1"/>
        <v>0</v>
      </c>
      <c r="K12" s="51">
        <f t="shared" si="2"/>
        <v>1555212.3174999999</v>
      </c>
      <c r="L12" s="45">
        <f t="shared" si="5"/>
        <v>6.9698910097527573</v>
      </c>
      <c r="M12" s="43">
        <f t="shared" si="4"/>
        <v>0</v>
      </c>
      <c r="N12" s="46">
        <f t="shared" si="3"/>
        <v>1</v>
      </c>
      <c r="O12" s="46">
        <f>ธ.ค.62!N12</f>
        <v>1</v>
      </c>
      <c r="P12" s="53">
        <v>6969945.6699999999</v>
      </c>
      <c r="Q12" s="94">
        <v>-3093859.76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7">
        <v>1.4</v>
      </c>
      <c r="E13" s="57">
        <v>1.3</v>
      </c>
      <c r="F13" s="47">
        <v>1.1200000000000001</v>
      </c>
      <c r="G13" s="93">
        <f t="shared" si="0"/>
        <v>1</v>
      </c>
      <c r="H13" s="53">
        <v>10780327.99</v>
      </c>
      <c r="I13" s="53">
        <v>6705760.1100000003</v>
      </c>
      <c r="J13" s="47">
        <f t="shared" si="1"/>
        <v>0</v>
      </c>
      <c r="K13" s="51">
        <f t="shared" si="2"/>
        <v>1676440.0275000001</v>
      </c>
      <c r="L13" s="45">
        <f t="shared" si="5"/>
        <v>6.4304883044794749</v>
      </c>
      <c r="M13" s="43">
        <f t="shared" si="4"/>
        <v>0</v>
      </c>
      <c r="N13" s="46">
        <f t="shared" si="3"/>
        <v>1</v>
      </c>
      <c r="O13" s="46">
        <f>ธ.ค.62!N13</f>
        <v>1</v>
      </c>
      <c r="P13" s="53">
        <v>8725480.4700000007</v>
      </c>
      <c r="Q13" s="53">
        <v>3265113.96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1.86</v>
      </c>
      <c r="E14" s="47">
        <v>1.71</v>
      </c>
      <c r="F14" s="47">
        <v>1.34</v>
      </c>
      <c r="G14" s="47">
        <f t="shared" si="0"/>
        <v>0</v>
      </c>
      <c r="H14" s="53">
        <v>18787462.260000002</v>
      </c>
      <c r="I14" s="53">
        <v>8501689.1500000004</v>
      </c>
      <c r="J14" s="47">
        <f t="shared" si="1"/>
        <v>0</v>
      </c>
      <c r="K14" s="51">
        <f t="shared" si="2"/>
        <v>2125422.2875000001</v>
      </c>
      <c r="L14" s="45">
        <f t="shared" si="5"/>
        <v>8.8394021134023699</v>
      </c>
      <c r="M14" s="43">
        <f t="shared" si="4"/>
        <v>0</v>
      </c>
      <c r="N14" s="46">
        <f t="shared" si="3"/>
        <v>0</v>
      </c>
      <c r="O14" s="46">
        <f>ธ.ค.62!N14</f>
        <v>0</v>
      </c>
      <c r="P14" s="53">
        <v>9381630.4299999997</v>
      </c>
      <c r="Q14" s="53">
        <v>7437714.0999999996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2.04</v>
      </c>
      <c r="E15" s="47">
        <v>1.84</v>
      </c>
      <c r="F15" s="57">
        <v>1.4</v>
      </c>
      <c r="G15" s="47">
        <f t="shared" si="0"/>
        <v>0</v>
      </c>
      <c r="H15" s="53">
        <v>17567827.93</v>
      </c>
      <c r="I15" s="53">
        <v>8190936.3399999999</v>
      </c>
      <c r="J15" s="47">
        <f t="shared" si="1"/>
        <v>0</v>
      </c>
      <c r="K15" s="51">
        <f t="shared" si="2"/>
        <v>2047734.085</v>
      </c>
      <c r="L15" s="45">
        <f t="shared" si="5"/>
        <v>8.5791549101454745</v>
      </c>
      <c r="M15" s="43">
        <f t="shared" si="4"/>
        <v>0</v>
      </c>
      <c r="N15" s="46">
        <f t="shared" si="3"/>
        <v>0</v>
      </c>
      <c r="O15" s="46">
        <f>ธ.ค.62!N15</f>
        <v>0</v>
      </c>
      <c r="P15" s="53">
        <v>9872235.9800000004</v>
      </c>
      <c r="Q15" s="53">
        <v>6691055.5800000001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3.7</v>
      </c>
      <c r="E16" s="47">
        <v>2.86</v>
      </c>
      <c r="F16" s="57">
        <v>2.5</v>
      </c>
      <c r="G16" s="47">
        <f t="shared" si="0"/>
        <v>0</v>
      </c>
      <c r="H16" s="53">
        <v>64776617.880000003</v>
      </c>
      <c r="I16" s="53">
        <v>25394102.559999999</v>
      </c>
      <c r="J16" s="47">
        <f t="shared" si="1"/>
        <v>0</v>
      </c>
      <c r="K16" s="51">
        <f t="shared" si="2"/>
        <v>6348525.6399999997</v>
      </c>
      <c r="L16" s="45">
        <f t="shared" si="5"/>
        <v>10.203411241164966</v>
      </c>
      <c r="M16" s="43">
        <f t="shared" si="4"/>
        <v>0</v>
      </c>
      <c r="N16" s="46">
        <f t="shared" si="3"/>
        <v>0</v>
      </c>
      <c r="O16" s="46">
        <f>ธ.ค.62!N16</f>
        <v>0</v>
      </c>
      <c r="P16" s="53">
        <v>17627291.370000001</v>
      </c>
      <c r="Q16" s="53">
        <v>36081569.880000003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</v>
      </c>
      <c r="E17" s="47">
        <v>1.71</v>
      </c>
      <c r="F17" s="47">
        <v>1.46</v>
      </c>
      <c r="G17" s="47">
        <f t="shared" si="0"/>
        <v>0</v>
      </c>
      <c r="H17" s="53">
        <v>5840809.5</v>
      </c>
      <c r="I17" s="53">
        <v>2930823.79</v>
      </c>
      <c r="J17" s="47">
        <f t="shared" si="1"/>
        <v>0</v>
      </c>
      <c r="K17" s="51">
        <f t="shared" si="2"/>
        <v>732705.94750000001</v>
      </c>
      <c r="L17" s="45">
        <f t="shared" si="5"/>
        <v>7.971560105290397</v>
      </c>
      <c r="M17" s="43">
        <f t="shared" si="4"/>
        <v>0</v>
      </c>
      <c r="N17" s="46">
        <f t="shared" si="3"/>
        <v>0</v>
      </c>
      <c r="O17" s="46">
        <f>ธ.ค.62!N17</f>
        <v>0</v>
      </c>
      <c r="P17" s="53">
        <v>3851890.19</v>
      </c>
      <c r="Q17" s="53">
        <v>2687565.13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7">
        <v>1.4</v>
      </c>
      <c r="E18" s="47">
        <v>1.24</v>
      </c>
      <c r="F18" s="47">
        <v>0.82</v>
      </c>
      <c r="G18" s="93">
        <f t="shared" si="0"/>
        <v>1</v>
      </c>
      <c r="H18" s="53">
        <v>7605380.7400000002</v>
      </c>
      <c r="I18" s="53">
        <v>2774356.72</v>
      </c>
      <c r="J18" s="47">
        <f t="shared" si="1"/>
        <v>0</v>
      </c>
      <c r="K18" s="51">
        <f t="shared" si="2"/>
        <v>693589.18</v>
      </c>
      <c r="L18" s="45">
        <f t="shared" si="5"/>
        <v>10.965252860490125</v>
      </c>
      <c r="M18" s="43">
        <f t="shared" si="4"/>
        <v>0</v>
      </c>
      <c r="N18" s="46">
        <f t="shared" si="3"/>
        <v>1</v>
      </c>
      <c r="O18" s="46">
        <f>ธ.ค.62!N18</f>
        <v>0</v>
      </c>
      <c r="P18" s="53">
        <v>5630054.9199999999</v>
      </c>
      <c r="Q18" s="94">
        <v>-3493775.71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3">
        <v>1.28</v>
      </c>
      <c r="E19" s="47">
        <v>1.1399999999999999</v>
      </c>
      <c r="F19" s="93">
        <v>0.63</v>
      </c>
      <c r="G19" s="42">
        <f t="shared" si="0"/>
        <v>2</v>
      </c>
      <c r="H19" s="53">
        <v>3439211.65</v>
      </c>
      <c r="I19" s="53">
        <v>7895954.6900000004</v>
      </c>
      <c r="J19" s="47">
        <f t="shared" si="1"/>
        <v>0</v>
      </c>
      <c r="K19" s="51">
        <f t="shared" si="2"/>
        <v>1973988.6725000001</v>
      </c>
      <c r="L19" s="45">
        <f t="shared" si="5"/>
        <v>1.7422651395685755</v>
      </c>
      <c r="M19" s="43">
        <f t="shared" si="4"/>
        <v>0</v>
      </c>
      <c r="N19" s="46">
        <f t="shared" si="3"/>
        <v>2</v>
      </c>
      <c r="O19" s="46">
        <f>ธ.ค.62!N19</f>
        <v>2</v>
      </c>
      <c r="P19" s="53">
        <v>9353547.6400000006</v>
      </c>
      <c r="Q19" s="94">
        <v>-4657059.47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1.68</v>
      </c>
      <c r="E20" s="47">
        <v>1.54</v>
      </c>
      <c r="F20" s="47">
        <v>1.1100000000000001</v>
      </c>
      <c r="G20" s="47">
        <f t="shared" si="0"/>
        <v>0</v>
      </c>
      <c r="H20" s="53">
        <v>5111018.01</v>
      </c>
      <c r="I20" s="94">
        <v>-450495.23</v>
      </c>
      <c r="J20" s="93">
        <f t="shared" si="1"/>
        <v>1</v>
      </c>
      <c r="K20" s="96">
        <f t="shared" si="2"/>
        <v>-112623.8075</v>
      </c>
      <c r="L20" s="45">
        <f t="shared" si="5"/>
        <v>-45.381328543700675</v>
      </c>
      <c r="M20" s="43">
        <f t="shared" si="4"/>
        <v>0</v>
      </c>
      <c r="N20" s="46">
        <f t="shared" si="3"/>
        <v>1</v>
      </c>
      <c r="O20" s="46">
        <f>ธ.ค.62!N20</f>
        <v>0</v>
      </c>
      <c r="P20" s="53">
        <v>924019.6</v>
      </c>
      <c r="Q20" s="53">
        <v>830645.04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27" sqref="G2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6" t="s">
        <v>68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99" t="s">
        <v>53</v>
      </c>
      <c r="Q1" s="41">
        <v>43906</v>
      </c>
    </row>
    <row r="2" spans="1:25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69</v>
      </c>
      <c r="O2" s="142" t="s">
        <v>79</v>
      </c>
      <c r="P2" s="139" t="s">
        <v>92</v>
      </c>
      <c r="Q2" s="133" t="s">
        <v>37</v>
      </c>
    </row>
    <row r="3" spans="1:25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40"/>
      <c r="Q3" s="133"/>
    </row>
    <row r="4" spans="1:25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41"/>
      <c r="Q4" s="13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3.42</v>
      </c>
      <c r="E5" s="57">
        <v>3.2</v>
      </c>
      <c r="F5" s="57">
        <v>1.4</v>
      </c>
      <c r="G5" s="47">
        <f t="shared" ref="G5:G20" si="0">(IF(D5&lt;1.5,1,0))+(IF(E5&lt;1,1,0))+(IF(F5&lt;0.8,1,0))</f>
        <v>0</v>
      </c>
      <c r="H5" s="53">
        <v>543345911.69000006</v>
      </c>
      <c r="I5" s="53">
        <v>59132736.340000004</v>
      </c>
      <c r="J5" s="47">
        <f t="shared" ref="J5:J20" si="1">IF(I5&lt;0,1,0)+IF(H5&lt;0,1,0)</f>
        <v>0</v>
      </c>
      <c r="K5" s="51">
        <f t="shared" ref="K5:K20" si="2">SUM(I5/5)</f>
        <v>11826547.268000001</v>
      </c>
      <c r="L5" s="45">
        <f>+H5/K5</f>
        <v>45.942902808174019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ม.ค.63!N5</f>
        <v>0</v>
      </c>
      <c r="P5" s="53">
        <v>102107206.59</v>
      </c>
      <c r="Q5" s="53">
        <v>88924158.299999997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0.53</v>
      </c>
      <c r="G6" s="55">
        <f t="shared" si="0"/>
        <v>3</v>
      </c>
      <c r="H6" s="68">
        <v>-26828233.129999999</v>
      </c>
      <c r="I6" s="53">
        <v>17020466.16</v>
      </c>
      <c r="J6" s="55">
        <f>IF(I6&lt;0,1,0)+IF(H6&lt;0,1,0)</f>
        <v>1</v>
      </c>
      <c r="K6" s="51">
        <f t="shared" si="2"/>
        <v>3404093.2319999998</v>
      </c>
      <c r="L6" s="45">
        <f>+H6/K6</f>
        <v>-7.8811687288123018</v>
      </c>
      <c r="M6" s="42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46">
        <f>SUM(G6+J6+M6)</f>
        <v>6</v>
      </c>
      <c r="O6" s="46">
        <f>ม.ค.63!N6</f>
        <v>6</v>
      </c>
      <c r="P6" s="53">
        <v>34493349.140000001</v>
      </c>
      <c r="Q6" s="68">
        <v>-83585283.189999998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1.32</v>
      </c>
      <c r="E7" s="47">
        <v>1.17</v>
      </c>
      <c r="F7" s="47">
        <v>0.87</v>
      </c>
      <c r="G7" s="42">
        <f t="shared" si="0"/>
        <v>1</v>
      </c>
      <c r="H7" s="53">
        <v>9308179.0099999998</v>
      </c>
      <c r="I7" s="53">
        <v>6252313.5</v>
      </c>
      <c r="J7" s="47">
        <f t="shared" si="1"/>
        <v>0</v>
      </c>
      <c r="K7" s="51">
        <f t="shared" si="2"/>
        <v>1250462.7</v>
      </c>
      <c r="L7" s="45">
        <f t="shared" ref="L7:L20" si="5">+H7/K7</f>
        <v>7.4437878155022137</v>
      </c>
      <c r="M7" s="43">
        <f t="shared" si="4"/>
        <v>0</v>
      </c>
      <c r="N7" s="46">
        <f t="shared" si="3"/>
        <v>1</v>
      </c>
      <c r="O7" s="46">
        <f>ม.ค.63!N7</f>
        <v>1</v>
      </c>
      <c r="P7" s="53">
        <v>7637526.9500000002</v>
      </c>
      <c r="Q7" s="68">
        <v>-3756151.12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2.13</v>
      </c>
      <c r="E8" s="47">
        <v>1.86</v>
      </c>
      <c r="F8" s="57">
        <v>1.5</v>
      </c>
      <c r="G8" s="66">
        <f t="shared" si="0"/>
        <v>0</v>
      </c>
      <c r="H8" s="53">
        <v>15230450.689999999</v>
      </c>
      <c r="I8" s="68">
        <v>-868755.08</v>
      </c>
      <c r="J8" s="55">
        <f t="shared" si="1"/>
        <v>1</v>
      </c>
      <c r="K8" s="59">
        <f t="shared" si="2"/>
        <v>-173751.016</v>
      </c>
      <c r="L8" s="45">
        <f t="shared" si="5"/>
        <v>-87.656757586959941</v>
      </c>
      <c r="M8" s="43">
        <f t="shared" si="4"/>
        <v>0</v>
      </c>
      <c r="N8" s="46">
        <f t="shared" si="3"/>
        <v>1</v>
      </c>
      <c r="O8" s="46">
        <f>ม.ค.63!N8</f>
        <v>1</v>
      </c>
      <c r="P8" s="53">
        <v>4365512.5199999996</v>
      </c>
      <c r="Q8" s="53">
        <v>6767725.3300000001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1.88</v>
      </c>
      <c r="E9" s="47">
        <v>1.67</v>
      </c>
      <c r="F9" s="47">
        <v>1.47</v>
      </c>
      <c r="G9" s="47">
        <f t="shared" si="0"/>
        <v>0</v>
      </c>
      <c r="H9" s="53">
        <v>17118186.5</v>
      </c>
      <c r="I9" s="53">
        <v>5584297.1500000004</v>
      </c>
      <c r="J9" s="47">
        <f t="shared" si="1"/>
        <v>0</v>
      </c>
      <c r="K9" s="51">
        <f t="shared" si="2"/>
        <v>1116859.4300000002</v>
      </c>
      <c r="L9" s="45">
        <f t="shared" si="5"/>
        <v>15.327073434836825</v>
      </c>
      <c r="M9" s="43">
        <f t="shared" si="4"/>
        <v>0</v>
      </c>
      <c r="N9" s="46">
        <f t="shared" si="3"/>
        <v>0</v>
      </c>
      <c r="O9" s="46">
        <f>ม.ค.63!N9</f>
        <v>0</v>
      </c>
      <c r="P9" s="53">
        <v>7740018.7000000002</v>
      </c>
      <c r="Q9" s="53">
        <v>9260133.1699999999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1.27</v>
      </c>
      <c r="E10" s="47">
        <v>1.19</v>
      </c>
      <c r="F10" s="47">
        <v>1.01</v>
      </c>
      <c r="G10" s="42">
        <f t="shared" si="0"/>
        <v>1</v>
      </c>
      <c r="H10" s="53">
        <v>5652563.0700000003</v>
      </c>
      <c r="I10" s="53">
        <v>2501337.7999999998</v>
      </c>
      <c r="J10" s="47">
        <f t="shared" si="1"/>
        <v>0</v>
      </c>
      <c r="K10" s="51">
        <f t="shared" si="2"/>
        <v>500267.55999999994</v>
      </c>
      <c r="L10" s="45">
        <f t="shared" si="5"/>
        <v>11.299079776430039</v>
      </c>
      <c r="M10" s="43">
        <f t="shared" si="4"/>
        <v>0</v>
      </c>
      <c r="N10" s="46">
        <f t="shared" si="3"/>
        <v>1</v>
      </c>
      <c r="O10" s="46">
        <f>ม.ค.63!N10</f>
        <v>1</v>
      </c>
      <c r="P10" s="53">
        <v>3773756.72</v>
      </c>
      <c r="Q10" s="53">
        <v>256924.32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1.54</v>
      </c>
      <c r="E11" s="47">
        <v>1.38</v>
      </c>
      <c r="F11" s="47">
        <v>0.91</v>
      </c>
      <c r="G11" s="47">
        <f t="shared" si="0"/>
        <v>0</v>
      </c>
      <c r="H11" s="53">
        <v>27595185.550000001</v>
      </c>
      <c r="I11" s="53">
        <v>16281355.560000001</v>
      </c>
      <c r="J11" s="47">
        <f t="shared" si="1"/>
        <v>0</v>
      </c>
      <c r="K11" s="51">
        <f t="shared" si="2"/>
        <v>3256271.1120000002</v>
      </c>
      <c r="L11" s="45">
        <f t="shared" si="5"/>
        <v>8.4744742071095711</v>
      </c>
      <c r="M11" s="43">
        <f t="shared" si="4"/>
        <v>0</v>
      </c>
      <c r="N11" s="46">
        <f t="shared" si="3"/>
        <v>0</v>
      </c>
      <c r="O11" s="46">
        <f>ม.ค.63!N11</f>
        <v>0</v>
      </c>
      <c r="P11" s="53">
        <v>19338645.280000001</v>
      </c>
      <c r="Q11" s="68">
        <v>-4763657.9000000004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1.45</v>
      </c>
      <c r="E12" s="47">
        <v>1.29</v>
      </c>
      <c r="F12" s="47">
        <v>0.96</v>
      </c>
      <c r="G12" s="42">
        <f t="shared" si="0"/>
        <v>1</v>
      </c>
      <c r="H12" s="53">
        <v>14139892.6</v>
      </c>
      <c r="I12" s="53">
        <v>9335488.4100000001</v>
      </c>
      <c r="J12" s="47">
        <f t="shared" si="1"/>
        <v>0</v>
      </c>
      <c r="K12" s="51">
        <f t="shared" si="2"/>
        <v>1867097.682</v>
      </c>
      <c r="L12" s="45">
        <f t="shared" si="5"/>
        <v>7.5731938057218366</v>
      </c>
      <c r="M12" s="43">
        <f t="shared" si="4"/>
        <v>0</v>
      </c>
      <c r="N12" s="46">
        <f t="shared" si="3"/>
        <v>1</v>
      </c>
      <c r="O12" s="46">
        <f>ม.ค.63!N12</f>
        <v>1</v>
      </c>
      <c r="P12" s="53">
        <v>10276508.119999999</v>
      </c>
      <c r="Q12" s="68">
        <v>-1113869.8400000001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1.43</v>
      </c>
      <c r="E13" s="47">
        <v>1.34</v>
      </c>
      <c r="F13" s="47">
        <v>1.1599999999999999</v>
      </c>
      <c r="G13" s="42">
        <f t="shared" si="0"/>
        <v>1</v>
      </c>
      <c r="H13" s="53">
        <v>12165965.199999999</v>
      </c>
      <c r="I13" s="53">
        <v>7602359.4800000004</v>
      </c>
      <c r="J13" s="47">
        <f t="shared" si="1"/>
        <v>0</v>
      </c>
      <c r="K13" s="51">
        <f t="shared" si="2"/>
        <v>1520471.8960000002</v>
      </c>
      <c r="L13" s="45">
        <f t="shared" si="5"/>
        <v>8.0014403633541402</v>
      </c>
      <c r="M13" s="43">
        <f t="shared" si="4"/>
        <v>0</v>
      </c>
      <c r="N13" s="46">
        <f t="shared" si="3"/>
        <v>1</v>
      </c>
      <c r="O13" s="46">
        <f>ม.ค.63!N13</f>
        <v>1</v>
      </c>
      <c r="P13" s="53">
        <v>10125831.16</v>
      </c>
      <c r="Q13" s="53">
        <v>4434214.07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2.06</v>
      </c>
      <c r="E14" s="47">
        <v>1.91</v>
      </c>
      <c r="F14" s="47">
        <v>1.46</v>
      </c>
      <c r="G14" s="47">
        <f t="shared" si="0"/>
        <v>0</v>
      </c>
      <c r="H14" s="53">
        <v>23087113.559999999</v>
      </c>
      <c r="I14" s="53">
        <v>12367750.550000001</v>
      </c>
      <c r="J14" s="47">
        <f t="shared" si="1"/>
        <v>0</v>
      </c>
      <c r="K14" s="51">
        <f t="shared" si="2"/>
        <v>2473550.1100000003</v>
      </c>
      <c r="L14" s="45">
        <f t="shared" si="5"/>
        <v>9.3335944425237436</v>
      </c>
      <c r="M14" s="43">
        <f t="shared" si="4"/>
        <v>0</v>
      </c>
      <c r="N14" s="46">
        <f t="shared" si="3"/>
        <v>0</v>
      </c>
      <c r="O14" s="46">
        <f>ม.ค.63!N14</f>
        <v>0</v>
      </c>
      <c r="P14" s="53">
        <v>13467677.15</v>
      </c>
      <c r="Q14" s="53">
        <v>9925738.5600000005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2.0699999999999998</v>
      </c>
      <c r="E15" s="47">
        <v>1.87</v>
      </c>
      <c r="F15" s="47">
        <v>1.42</v>
      </c>
      <c r="G15" s="47">
        <f t="shared" si="0"/>
        <v>0</v>
      </c>
      <c r="H15" s="53">
        <v>18916928.100000001</v>
      </c>
      <c r="I15" s="53">
        <v>9175460.5999999996</v>
      </c>
      <c r="J15" s="47">
        <f t="shared" si="1"/>
        <v>0</v>
      </c>
      <c r="K15" s="51">
        <f t="shared" si="2"/>
        <v>1835092.1199999999</v>
      </c>
      <c r="L15" s="45">
        <f t="shared" si="5"/>
        <v>10.308435142754579</v>
      </c>
      <c r="M15" s="43">
        <f t="shared" si="4"/>
        <v>0</v>
      </c>
      <c r="N15" s="46">
        <f t="shared" si="3"/>
        <v>0</v>
      </c>
      <c r="O15" s="46">
        <f>ม.ค.63!N15</f>
        <v>0</v>
      </c>
      <c r="P15" s="53">
        <v>11283335.15</v>
      </c>
      <c r="Q15" s="53">
        <v>7411146.6699999999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</v>
      </c>
      <c r="E16" s="57">
        <v>2.7</v>
      </c>
      <c r="F16" s="47">
        <v>2.39</v>
      </c>
      <c r="G16" s="47">
        <f t="shared" si="0"/>
        <v>0</v>
      </c>
      <c r="H16" s="53">
        <v>66556480.609999999</v>
      </c>
      <c r="I16" s="53">
        <v>26209946.84</v>
      </c>
      <c r="J16" s="47">
        <f t="shared" si="1"/>
        <v>0</v>
      </c>
      <c r="K16" s="51">
        <f t="shared" si="2"/>
        <v>5241989.3679999998</v>
      </c>
      <c r="L16" s="45">
        <f t="shared" si="5"/>
        <v>12.69679809278087</v>
      </c>
      <c r="M16" s="43">
        <f t="shared" si="4"/>
        <v>0</v>
      </c>
      <c r="N16" s="46">
        <f t="shared" si="3"/>
        <v>0</v>
      </c>
      <c r="O16" s="46">
        <f>ม.ค.63!N16</f>
        <v>0</v>
      </c>
      <c r="P16" s="53">
        <v>19669768.59</v>
      </c>
      <c r="Q16" s="53">
        <v>36987552.939999998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2.09</v>
      </c>
      <c r="E17" s="47">
        <v>1.83</v>
      </c>
      <c r="F17" s="47">
        <v>1.59</v>
      </c>
      <c r="G17" s="47">
        <f t="shared" si="0"/>
        <v>0</v>
      </c>
      <c r="H17" s="53">
        <v>7166829.6100000003</v>
      </c>
      <c r="I17" s="53">
        <v>4059444.44</v>
      </c>
      <c r="J17" s="47">
        <f t="shared" si="1"/>
        <v>0</v>
      </c>
      <c r="K17" s="51">
        <f t="shared" si="2"/>
        <v>811888.88800000004</v>
      </c>
      <c r="L17" s="45">
        <f t="shared" si="5"/>
        <v>8.8273527522401558</v>
      </c>
      <c r="M17" s="43">
        <f t="shared" si="4"/>
        <v>0</v>
      </c>
      <c r="N17" s="46">
        <f t="shared" si="3"/>
        <v>0</v>
      </c>
      <c r="O17" s="46">
        <f>ม.ค.63!N17</f>
        <v>0</v>
      </c>
      <c r="P17" s="53">
        <v>5216940.3</v>
      </c>
      <c r="Q17" s="53">
        <v>3914969.56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1.46</v>
      </c>
      <c r="E18" s="57">
        <v>1.3</v>
      </c>
      <c r="F18" s="47">
        <v>0.93</v>
      </c>
      <c r="G18" s="42">
        <f t="shared" si="0"/>
        <v>1</v>
      </c>
      <c r="H18" s="53">
        <v>9605845.4900000002</v>
      </c>
      <c r="I18" s="53">
        <v>4251096.08</v>
      </c>
      <c r="J18" s="47">
        <f t="shared" si="1"/>
        <v>0</v>
      </c>
      <c r="K18" s="51">
        <f t="shared" si="2"/>
        <v>850219.21600000001</v>
      </c>
      <c r="L18" s="45">
        <f t="shared" si="5"/>
        <v>11.298080905760191</v>
      </c>
      <c r="M18" s="43">
        <f t="shared" si="4"/>
        <v>0</v>
      </c>
      <c r="N18" s="46">
        <f t="shared" si="3"/>
        <v>1</v>
      </c>
      <c r="O18" s="46">
        <f>ม.ค.63!N18</f>
        <v>1</v>
      </c>
      <c r="P18" s="53">
        <v>8039218.96</v>
      </c>
      <c r="Q18" s="68">
        <v>-1508687.74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1.22</v>
      </c>
      <c r="F19" s="42">
        <v>0.68</v>
      </c>
      <c r="G19" s="42">
        <f t="shared" si="0"/>
        <v>2</v>
      </c>
      <c r="H19" s="53">
        <v>4665596.29</v>
      </c>
      <c r="I19" s="53">
        <v>9075662.3399999999</v>
      </c>
      <c r="J19" s="47">
        <f t="shared" si="1"/>
        <v>0</v>
      </c>
      <c r="K19" s="51">
        <f t="shared" si="2"/>
        <v>1815132.4679999999</v>
      </c>
      <c r="L19" s="45">
        <f t="shared" si="5"/>
        <v>2.5703888681693727</v>
      </c>
      <c r="M19" s="43">
        <f t="shared" si="4"/>
        <v>0</v>
      </c>
      <c r="N19" s="46">
        <f t="shared" si="3"/>
        <v>2</v>
      </c>
      <c r="O19" s="46">
        <f>ม.ค.63!N19</f>
        <v>2</v>
      </c>
      <c r="P19" s="53">
        <v>10911665.58</v>
      </c>
      <c r="Q19" s="68">
        <v>-4035844.79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1.84</v>
      </c>
      <c r="E20" s="47">
        <v>1.69</v>
      </c>
      <c r="F20" s="47">
        <v>1.24</v>
      </c>
      <c r="G20" s="47">
        <f t="shared" si="0"/>
        <v>0</v>
      </c>
      <c r="H20" s="53">
        <v>6469105.2699999996</v>
      </c>
      <c r="I20" s="53">
        <v>453097.94</v>
      </c>
      <c r="J20" s="47">
        <f t="shared" si="1"/>
        <v>0</v>
      </c>
      <c r="K20" s="44">
        <f t="shared" si="2"/>
        <v>90619.588000000003</v>
      </c>
      <c r="L20" s="45">
        <f t="shared" si="5"/>
        <v>71.387493728177176</v>
      </c>
      <c r="M20" s="43">
        <f t="shared" si="4"/>
        <v>0</v>
      </c>
      <c r="N20" s="46">
        <f t="shared" si="3"/>
        <v>0</v>
      </c>
      <c r="O20" s="46">
        <f>ม.ค.63!N20</f>
        <v>1</v>
      </c>
      <c r="P20" s="53">
        <v>2132909.52</v>
      </c>
      <c r="Q20" s="53">
        <v>1844379.65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6" t="s">
        <v>70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99" t="s">
        <v>53</v>
      </c>
      <c r="Q1" s="41">
        <v>43938</v>
      </c>
    </row>
    <row r="2" spans="1:25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71</v>
      </c>
      <c r="O2" s="142" t="s">
        <v>78</v>
      </c>
      <c r="P2" s="139" t="s">
        <v>92</v>
      </c>
      <c r="Q2" s="133" t="s">
        <v>37</v>
      </c>
    </row>
    <row r="3" spans="1:25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40"/>
      <c r="Q3" s="133"/>
    </row>
    <row r="4" spans="1:25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41"/>
      <c r="Q4" s="13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3.6</v>
      </c>
      <c r="E5" s="47">
        <v>3.37</v>
      </c>
      <c r="F5" s="47">
        <v>1.38</v>
      </c>
      <c r="G5" s="47">
        <f t="shared" ref="G5:G20" si="0">(IF(D5&lt;1.5,1,0))+(IF(E5&lt;1,1,0))+(IF(F5&lt;0.8,1,0))</f>
        <v>0</v>
      </c>
      <c r="H5" s="53">
        <v>562013114.41999996</v>
      </c>
      <c r="I5" s="53">
        <v>89737693.349999994</v>
      </c>
      <c r="J5" s="47">
        <f t="shared" ref="J5:J20" si="1">IF(I5&lt;0,1,0)+IF(H5&lt;0,1,0)</f>
        <v>0</v>
      </c>
      <c r="K5" s="51">
        <f t="shared" ref="K5:K20" si="2">SUM(I5/6)</f>
        <v>14956282.225</v>
      </c>
      <c r="L5" s="45">
        <f>+H5/K5</f>
        <v>37.577059991591589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ก.พ.63!N5</f>
        <v>0</v>
      </c>
      <c r="P5" s="100">
        <v>124085341.91</v>
      </c>
      <c r="Q5" s="53">
        <v>82670759.810000002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0.54</v>
      </c>
      <c r="G6" s="55">
        <f t="shared" si="0"/>
        <v>3</v>
      </c>
      <c r="H6" s="68">
        <v>-26471753.690000001</v>
      </c>
      <c r="I6" s="53">
        <v>19189355.399999999</v>
      </c>
      <c r="J6" s="55">
        <f>IF(I6&lt;0,1,0)+IF(H6&lt;0,1,0)</f>
        <v>1</v>
      </c>
      <c r="K6" s="51">
        <f t="shared" si="2"/>
        <v>3198225.9</v>
      </c>
      <c r="L6" s="45">
        <f>+H6/K6</f>
        <v>-8.2770118552288636</v>
      </c>
      <c r="M6" s="42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2</v>
      </c>
      <c r="N6" s="46">
        <f>SUM(G6+J6+M6)</f>
        <v>6</v>
      </c>
      <c r="O6" s="46">
        <f>ก.พ.63!N6</f>
        <v>6</v>
      </c>
      <c r="P6" s="100">
        <v>36275066.060000002</v>
      </c>
      <c r="Q6" s="68">
        <v>-79407740.170000002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1.46</v>
      </c>
      <c r="E7" s="57">
        <v>1.3</v>
      </c>
      <c r="F7" s="47">
        <v>0.99</v>
      </c>
      <c r="G7" s="42">
        <f t="shared" si="0"/>
        <v>1</v>
      </c>
      <c r="H7" s="53">
        <v>13241858.32</v>
      </c>
      <c r="I7" s="53">
        <v>9023760.0999999996</v>
      </c>
      <c r="J7" s="47">
        <f t="shared" si="1"/>
        <v>0</v>
      </c>
      <c r="K7" s="51">
        <f t="shared" si="2"/>
        <v>1503960.0166666666</v>
      </c>
      <c r="L7" s="45">
        <f t="shared" ref="L7:L20" si="5">+H7/K7</f>
        <v>8.8046611434184747</v>
      </c>
      <c r="M7" s="43">
        <f t="shared" si="4"/>
        <v>0</v>
      </c>
      <c r="N7" s="46">
        <f t="shared" si="3"/>
        <v>1</v>
      </c>
      <c r="O7" s="46">
        <f>ก.พ.63!N7</f>
        <v>1</v>
      </c>
      <c r="P7" s="100">
        <v>9314016.2400000002</v>
      </c>
      <c r="Q7" s="68">
        <v>-361274.03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2.29</v>
      </c>
      <c r="E8" s="47">
        <v>2.08</v>
      </c>
      <c r="F8" s="47">
        <v>1.76</v>
      </c>
      <c r="G8" s="66">
        <f t="shared" si="0"/>
        <v>0</v>
      </c>
      <c r="H8" s="53">
        <v>17702646.260000002</v>
      </c>
      <c r="I8" s="53">
        <v>1092895.32</v>
      </c>
      <c r="J8" s="66">
        <f t="shared" si="1"/>
        <v>0</v>
      </c>
      <c r="K8" s="51">
        <f t="shared" si="2"/>
        <v>182149.22</v>
      </c>
      <c r="L8" s="45">
        <f t="shared" si="5"/>
        <v>97.187603987543852</v>
      </c>
      <c r="M8" s="43">
        <f t="shared" si="4"/>
        <v>0</v>
      </c>
      <c r="N8" s="46">
        <f t="shared" si="3"/>
        <v>0</v>
      </c>
      <c r="O8" s="46">
        <f>ก.พ.63!N8</f>
        <v>1</v>
      </c>
      <c r="P8" s="100">
        <v>6027988.7400000002</v>
      </c>
      <c r="Q8" s="53">
        <v>10397366.83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1.89</v>
      </c>
      <c r="E9" s="57">
        <v>1.7</v>
      </c>
      <c r="F9" s="47">
        <v>1.53</v>
      </c>
      <c r="G9" s="47">
        <f t="shared" si="0"/>
        <v>0</v>
      </c>
      <c r="H9" s="53">
        <v>18647039.789999999</v>
      </c>
      <c r="I9" s="53">
        <v>8640304.3499999996</v>
      </c>
      <c r="J9" s="47">
        <f t="shared" si="1"/>
        <v>0</v>
      </c>
      <c r="K9" s="51">
        <f t="shared" si="2"/>
        <v>1440050.7249999999</v>
      </c>
      <c r="L9" s="45">
        <f t="shared" si="5"/>
        <v>12.948877054313487</v>
      </c>
      <c r="M9" s="43">
        <f t="shared" si="4"/>
        <v>0</v>
      </c>
      <c r="N9" s="46">
        <f t="shared" si="3"/>
        <v>0</v>
      </c>
      <c r="O9" s="46">
        <f>ก.พ.63!N9</f>
        <v>0</v>
      </c>
      <c r="P9" s="100">
        <v>11227170.210000001</v>
      </c>
      <c r="Q9" s="53">
        <v>11130064.4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1.43</v>
      </c>
      <c r="E10" s="47">
        <v>1.35</v>
      </c>
      <c r="F10" s="47">
        <v>1.1599999999999999</v>
      </c>
      <c r="G10" s="42">
        <f t="shared" si="0"/>
        <v>1</v>
      </c>
      <c r="H10" s="53">
        <v>8936833.6099999994</v>
      </c>
      <c r="I10" s="54">
        <v>5675173.1299999999</v>
      </c>
      <c r="J10" s="47">
        <f t="shared" si="1"/>
        <v>0</v>
      </c>
      <c r="K10" s="51">
        <f t="shared" si="2"/>
        <v>945862.18833333335</v>
      </c>
      <c r="L10" s="45">
        <f t="shared" si="5"/>
        <v>9.4483464084204947</v>
      </c>
      <c r="M10" s="43">
        <f t="shared" si="4"/>
        <v>0</v>
      </c>
      <c r="N10" s="46">
        <f t="shared" si="3"/>
        <v>1</v>
      </c>
      <c r="O10" s="46">
        <f>ก.พ.63!N10</f>
        <v>1</v>
      </c>
      <c r="P10" s="100">
        <v>6330437.8799999999</v>
      </c>
      <c r="Q10" s="53">
        <v>3374985.2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1.51</v>
      </c>
      <c r="E11" s="47">
        <v>1.36</v>
      </c>
      <c r="F11" s="47">
        <v>0.98</v>
      </c>
      <c r="G11" s="47">
        <f t="shared" si="0"/>
        <v>0</v>
      </c>
      <c r="H11" s="53">
        <v>28059409.68</v>
      </c>
      <c r="I11" s="53">
        <v>22894338.48</v>
      </c>
      <c r="J11" s="47">
        <f t="shared" si="1"/>
        <v>0</v>
      </c>
      <c r="K11" s="51">
        <f t="shared" si="2"/>
        <v>3815723.08</v>
      </c>
      <c r="L11" s="45">
        <f t="shared" si="5"/>
        <v>7.3536284189679719</v>
      </c>
      <c r="M11" s="43">
        <f t="shared" si="4"/>
        <v>0</v>
      </c>
      <c r="N11" s="46">
        <f t="shared" si="3"/>
        <v>0</v>
      </c>
      <c r="O11" s="46">
        <f>ก.พ.63!N11</f>
        <v>0</v>
      </c>
      <c r="P11" s="100">
        <v>22228032.920000002</v>
      </c>
      <c r="Q11" s="68">
        <v>-1576255.79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1.44</v>
      </c>
      <c r="E12" s="47">
        <v>1.28</v>
      </c>
      <c r="F12" s="47">
        <v>0.91</v>
      </c>
      <c r="G12" s="42">
        <f t="shared" si="0"/>
        <v>1</v>
      </c>
      <c r="H12" s="53">
        <v>13318413.9</v>
      </c>
      <c r="I12" s="53">
        <v>8677260.5199999996</v>
      </c>
      <c r="J12" s="47">
        <f t="shared" si="1"/>
        <v>0</v>
      </c>
      <c r="K12" s="51">
        <f t="shared" si="2"/>
        <v>1446210.0866666667</v>
      </c>
      <c r="L12" s="45">
        <f t="shared" si="5"/>
        <v>9.2091833840664723</v>
      </c>
      <c r="M12" s="43">
        <f t="shared" si="4"/>
        <v>0</v>
      </c>
      <c r="N12" s="46">
        <f t="shared" si="3"/>
        <v>1</v>
      </c>
      <c r="O12" s="46">
        <f>ก.พ.63!N12</f>
        <v>1</v>
      </c>
      <c r="P12" s="100">
        <v>8488201.5399999991</v>
      </c>
      <c r="Q12" s="68">
        <v>-2874908.67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1.44</v>
      </c>
      <c r="E13" s="47">
        <v>1.35</v>
      </c>
      <c r="F13" s="47">
        <v>1.18</v>
      </c>
      <c r="G13" s="42">
        <f t="shared" si="0"/>
        <v>1</v>
      </c>
      <c r="H13" s="53">
        <v>13778942.609999999</v>
      </c>
      <c r="I13" s="53">
        <v>9870575.9399999995</v>
      </c>
      <c r="J13" s="47">
        <f t="shared" si="1"/>
        <v>0</v>
      </c>
      <c r="K13" s="51">
        <f t="shared" si="2"/>
        <v>1645095.99</v>
      </c>
      <c r="L13" s="45">
        <f t="shared" si="5"/>
        <v>8.3757681580635293</v>
      </c>
      <c r="M13" s="43">
        <f t="shared" si="4"/>
        <v>0</v>
      </c>
      <c r="N13" s="46">
        <f t="shared" si="3"/>
        <v>1</v>
      </c>
      <c r="O13" s="46">
        <f>ก.พ.63!N13</f>
        <v>1</v>
      </c>
      <c r="P13" s="100">
        <v>11627819.57</v>
      </c>
      <c r="Q13" s="53">
        <v>5708247.5599999996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2.29</v>
      </c>
      <c r="E14" s="57">
        <v>2.1</v>
      </c>
      <c r="F14" s="47">
        <v>1.65</v>
      </c>
      <c r="G14" s="47">
        <f t="shared" si="0"/>
        <v>0</v>
      </c>
      <c r="H14" s="53">
        <v>25444094.219999999</v>
      </c>
      <c r="I14" s="53">
        <v>14964176.67</v>
      </c>
      <c r="J14" s="47">
        <f t="shared" si="1"/>
        <v>0</v>
      </c>
      <c r="K14" s="51">
        <f t="shared" si="2"/>
        <v>2494029.4449999998</v>
      </c>
      <c r="L14" s="45">
        <f t="shared" si="5"/>
        <v>10.202002334419111</v>
      </c>
      <c r="M14" s="43">
        <f t="shared" si="4"/>
        <v>0</v>
      </c>
      <c r="N14" s="46">
        <f t="shared" si="3"/>
        <v>0</v>
      </c>
      <c r="O14" s="46">
        <f>ก.พ.63!N14</f>
        <v>0</v>
      </c>
      <c r="P14" s="100">
        <v>15113970.82</v>
      </c>
      <c r="Q14" s="53">
        <v>12854860.6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2.34</v>
      </c>
      <c r="E15" s="47">
        <v>2.14</v>
      </c>
      <c r="F15" s="47">
        <v>1.71</v>
      </c>
      <c r="G15" s="47">
        <f t="shared" si="0"/>
        <v>0</v>
      </c>
      <c r="H15" s="53">
        <v>23945468.949999999</v>
      </c>
      <c r="I15" s="53">
        <v>14486139.619999999</v>
      </c>
      <c r="J15" s="47">
        <f t="shared" si="1"/>
        <v>0</v>
      </c>
      <c r="K15" s="51">
        <f t="shared" si="2"/>
        <v>2414356.603333333</v>
      </c>
      <c r="L15" s="45">
        <f t="shared" si="5"/>
        <v>9.9179503628172281</v>
      </c>
      <c r="M15" s="43">
        <f t="shared" si="4"/>
        <v>0</v>
      </c>
      <c r="N15" s="46">
        <f t="shared" si="3"/>
        <v>0</v>
      </c>
      <c r="O15" s="46">
        <f>ก.พ.63!N15</f>
        <v>0</v>
      </c>
      <c r="P15" s="100">
        <v>15838008.32</v>
      </c>
      <c r="Q15" s="53">
        <v>12556768.67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3.67</v>
      </c>
      <c r="E16" s="47">
        <v>2.89</v>
      </c>
      <c r="F16" s="47">
        <v>2.5499999999999998</v>
      </c>
      <c r="G16" s="47">
        <f t="shared" si="0"/>
        <v>0</v>
      </c>
      <c r="H16" s="53">
        <v>72732464.510000005</v>
      </c>
      <c r="I16" s="53">
        <v>33370293.23</v>
      </c>
      <c r="J16" s="47">
        <f t="shared" si="1"/>
        <v>0</v>
      </c>
      <c r="K16" s="51">
        <f t="shared" si="2"/>
        <v>5561715.5383333331</v>
      </c>
      <c r="L16" s="45">
        <f t="shared" si="5"/>
        <v>13.077343493873759</v>
      </c>
      <c r="M16" s="43">
        <f t="shared" si="4"/>
        <v>0</v>
      </c>
      <c r="N16" s="46">
        <f t="shared" si="3"/>
        <v>0</v>
      </c>
      <c r="O16" s="46">
        <f>ก.พ.63!N16</f>
        <v>0</v>
      </c>
      <c r="P16" s="100">
        <v>26190646.780000001</v>
      </c>
      <c r="Q16" s="53">
        <v>42150716.219999999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2.1800000000000002</v>
      </c>
      <c r="E17" s="47">
        <v>1.94</v>
      </c>
      <c r="F17" s="47">
        <v>1.76</v>
      </c>
      <c r="G17" s="47">
        <f t="shared" si="0"/>
        <v>0</v>
      </c>
      <c r="H17" s="53">
        <v>8665522.9399999995</v>
      </c>
      <c r="I17" s="53">
        <v>5608140</v>
      </c>
      <c r="J17" s="47">
        <f t="shared" si="1"/>
        <v>0</v>
      </c>
      <c r="K17" s="51">
        <f t="shared" si="2"/>
        <v>934690</v>
      </c>
      <c r="L17" s="45">
        <f t="shared" si="5"/>
        <v>9.2710127849875352</v>
      </c>
      <c r="M17" s="43">
        <f t="shared" si="4"/>
        <v>0</v>
      </c>
      <c r="N17" s="46">
        <f t="shared" si="3"/>
        <v>0</v>
      </c>
      <c r="O17" s="46">
        <f>ก.พ.63!N17</f>
        <v>0</v>
      </c>
      <c r="P17" s="100">
        <v>6320918.6799999997</v>
      </c>
      <c r="Q17" s="53">
        <v>5558696.04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1.47</v>
      </c>
      <c r="E18" s="47">
        <v>1.3</v>
      </c>
      <c r="F18" s="47">
        <v>0.95</v>
      </c>
      <c r="G18" s="42">
        <f t="shared" si="0"/>
        <v>1</v>
      </c>
      <c r="H18" s="53">
        <v>10990826.199999999</v>
      </c>
      <c r="I18" s="53">
        <v>7598133.5499999998</v>
      </c>
      <c r="J18" s="47">
        <f t="shared" si="1"/>
        <v>0</v>
      </c>
      <c r="K18" s="51">
        <f t="shared" si="2"/>
        <v>1266355.5916666666</v>
      </c>
      <c r="L18" s="45">
        <f t="shared" si="5"/>
        <v>8.679099513853636</v>
      </c>
      <c r="M18" s="43">
        <f t="shared" si="4"/>
        <v>0</v>
      </c>
      <c r="N18" s="46">
        <f t="shared" si="3"/>
        <v>1</v>
      </c>
      <c r="O18" s="46">
        <f>ก.พ.63!N18</f>
        <v>1</v>
      </c>
      <c r="P18" s="100">
        <v>9981265.6899999995</v>
      </c>
      <c r="Q18" s="68">
        <v>-1065400.1200000001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1.25</v>
      </c>
      <c r="F19" s="42">
        <v>0.78</v>
      </c>
      <c r="G19" s="42">
        <f t="shared" si="0"/>
        <v>2</v>
      </c>
      <c r="H19" s="53">
        <v>5154062.82</v>
      </c>
      <c r="I19" s="53">
        <v>9564163.7799999993</v>
      </c>
      <c r="J19" s="47">
        <f t="shared" si="1"/>
        <v>0</v>
      </c>
      <c r="K19" s="51">
        <f t="shared" si="2"/>
        <v>1594027.2966666666</v>
      </c>
      <c r="L19" s="45">
        <f t="shared" si="5"/>
        <v>3.2333591970337423</v>
      </c>
      <c r="M19" s="43">
        <f t="shared" si="4"/>
        <v>0</v>
      </c>
      <c r="N19" s="46">
        <f t="shared" si="3"/>
        <v>2</v>
      </c>
      <c r="O19" s="46">
        <f>ก.พ.63!N19</f>
        <v>2</v>
      </c>
      <c r="P19" s="100">
        <v>10999344.16</v>
      </c>
      <c r="Q19" s="68">
        <v>-3065093.54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1.9</v>
      </c>
      <c r="E20" s="47">
        <v>1.76</v>
      </c>
      <c r="F20" s="47">
        <v>1.42</v>
      </c>
      <c r="G20" s="47">
        <f t="shared" si="0"/>
        <v>0</v>
      </c>
      <c r="H20" s="53">
        <v>7432761.3300000001</v>
      </c>
      <c r="I20" s="53">
        <v>2124345.83</v>
      </c>
      <c r="J20" s="47">
        <f t="shared" si="1"/>
        <v>0</v>
      </c>
      <c r="K20" s="44">
        <f t="shared" si="2"/>
        <v>354057.63833333337</v>
      </c>
      <c r="L20" s="45">
        <f t="shared" si="5"/>
        <v>20.993082835293347</v>
      </c>
      <c r="M20" s="43">
        <f t="shared" si="4"/>
        <v>0</v>
      </c>
      <c r="N20" s="46">
        <f t="shared" si="3"/>
        <v>0</v>
      </c>
      <c r="O20" s="46">
        <f>ก.พ.63!N20</f>
        <v>0</v>
      </c>
      <c r="P20" s="100">
        <v>3210563.34</v>
      </c>
      <c r="Q20" s="53">
        <v>3513628.89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6" t="s">
        <v>72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99" t="s">
        <v>53</v>
      </c>
      <c r="Q1" s="41">
        <v>43969</v>
      </c>
    </row>
    <row r="2" spans="1:25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73</v>
      </c>
      <c r="O2" s="142" t="s">
        <v>77</v>
      </c>
      <c r="P2" s="139" t="s">
        <v>92</v>
      </c>
      <c r="Q2" s="133" t="s">
        <v>37</v>
      </c>
    </row>
    <row r="3" spans="1:25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40"/>
      <c r="Q3" s="133"/>
    </row>
    <row r="4" spans="1:25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41"/>
      <c r="Q4" s="13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3.43</v>
      </c>
      <c r="E5" s="47">
        <v>3.16</v>
      </c>
      <c r="F5" s="47">
        <v>1.1299999999999999</v>
      </c>
      <c r="G5" s="47">
        <f t="shared" ref="G5:G20" si="0">(IF(D5&lt;1.5,1,0))+(IF(E5&lt;1,1,0))+(IF(F5&lt;0.8,1,0))</f>
        <v>0</v>
      </c>
      <c r="H5" s="53">
        <v>510801783.24000001</v>
      </c>
      <c r="I5" s="53">
        <v>37938863.329999998</v>
      </c>
      <c r="J5" s="47">
        <f t="shared" ref="J5:J20" si="1">IF(I5&lt;0,1,0)+IF(H5&lt;0,1,0)</f>
        <v>0</v>
      </c>
      <c r="K5" s="51">
        <f>SUM(I5/7)</f>
        <v>5419837.6185714286</v>
      </c>
      <c r="L5" s="45">
        <f>+H5/K5</f>
        <v>94.246695046675242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มี.ค.63!N5</f>
        <v>0</v>
      </c>
      <c r="P5" s="100">
        <v>80881405.939999998</v>
      </c>
      <c r="Q5" s="53">
        <v>27071465.559999999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0.81</v>
      </c>
      <c r="E6" s="42">
        <v>0.75</v>
      </c>
      <c r="F6" s="42">
        <v>0.52</v>
      </c>
      <c r="G6" s="55">
        <f t="shared" si="0"/>
        <v>3</v>
      </c>
      <c r="H6" s="68">
        <v>-31620131.649999999</v>
      </c>
      <c r="I6" s="53">
        <v>12629881.439999999</v>
      </c>
      <c r="J6" s="55">
        <f>IF(I6&lt;0,1,0)+IF(H6&lt;0,1,0)</f>
        <v>1</v>
      </c>
      <c r="K6" s="51">
        <f>SUM(I6/7)</f>
        <v>1804268.777142857</v>
      </c>
      <c r="L6" s="45">
        <f>+H6/K6</f>
        <v>-17.52517809462509</v>
      </c>
      <c r="M6" s="42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2</v>
      </c>
      <c r="N6" s="46">
        <f>SUM(G6+J6+M6)</f>
        <v>6</v>
      </c>
      <c r="O6" s="46">
        <f>มี.ค.63!N6</f>
        <v>6</v>
      </c>
      <c r="P6" s="100">
        <v>32531647.34</v>
      </c>
      <c r="Q6" s="68">
        <v>-81430503.629999995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1.29</v>
      </c>
      <c r="E7" s="47">
        <v>1.1299999999999999</v>
      </c>
      <c r="F7" s="47">
        <v>0.88</v>
      </c>
      <c r="G7" s="42">
        <f t="shared" si="0"/>
        <v>1</v>
      </c>
      <c r="H7" s="53">
        <v>8749452.7100000009</v>
      </c>
      <c r="I7" s="53">
        <v>6535929.0499999998</v>
      </c>
      <c r="J7" s="47">
        <f t="shared" si="1"/>
        <v>0</v>
      </c>
      <c r="K7" s="51">
        <f>SUM(I7/7)</f>
        <v>933704.15</v>
      </c>
      <c r="L7" s="45">
        <f t="shared" ref="L7:L20" si="4">+H7/K7</f>
        <v>9.3706906090114312</v>
      </c>
      <c r="M7" s="43">
        <f t="shared" si="3"/>
        <v>0</v>
      </c>
      <c r="N7" s="46">
        <f t="shared" si="2"/>
        <v>1</v>
      </c>
      <c r="O7" s="46">
        <f>มี.ค.63!N7</f>
        <v>1</v>
      </c>
      <c r="P7" s="100">
        <v>7103227.8799999999</v>
      </c>
      <c r="Q7" s="68">
        <v>-3684005.82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1.92</v>
      </c>
      <c r="E8" s="47">
        <v>1.68</v>
      </c>
      <c r="F8" s="47">
        <v>1.35</v>
      </c>
      <c r="G8" s="66">
        <f t="shared" si="0"/>
        <v>0</v>
      </c>
      <c r="H8" s="53">
        <v>13394407.77</v>
      </c>
      <c r="I8" s="68">
        <v>-959326.13</v>
      </c>
      <c r="J8" s="55">
        <f t="shared" si="1"/>
        <v>1</v>
      </c>
      <c r="K8" s="59">
        <f t="shared" ref="K8:K19" si="5">SUM(I8/7)</f>
        <v>-137046.59</v>
      </c>
      <c r="L8" s="45">
        <f t="shared" si="4"/>
        <v>-97.736162351795841</v>
      </c>
      <c r="M8" s="43">
        <f t="shared" si="3"/>
        <v>0</v>
      </c>
      <c r="N8" s="46">
        <f t="shared" si="2"/>
        <v>1</v>
      </c>
      <c r="O8" s="46">
        <f>มี.ค.63!N8</f>
        <v>0</v>
      </c>
      <c r="P8" s="100">
        <v>4969031.67</v>
      </c>
      <c r="Q8" s="53">
        <v>5064716.1100000003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1.69</v>
      </c>
      <c r="E9" s="47">
        <v>1.47</v>
      </c>
      <c r="F9" s="47">
        <v>1.32</v>
      </c>
      <c r="G9" s="47">
        <f t="shared" si="0"/>
        <v>0</v>
      </c>
      <c r="H9" s="53">
        <v>14339844.26</v>
      </c>
      <c r="I9" s="53">
        <v>6580530.6799999997</v>
      </c>
      <c r="J9" s="47">
        <f t="shared" si="1"/>
        <v>0</v>
      </c>
      <c r="K9" s="51">
        <f t="shared" si="5"/>
        <v>940075.81142857135</v>
      </c>
      <c r="L9" s="45">
        <f t="shared" si="4"/>
        <v>15.253923232221753</v>
      </c>
      <c r="M9" s="43">
        <f t="shared" si="3"/>
        <v>0</v>
      </c>
      <c r="N9" s="46">
        <f t="shared" si="2"/>
        <v>0</v>
      </c>
      <c r="O9" s="46">
        <f>มี.ค.63!N9</f>
        <v>0</v>
      </c>
      <c r="P9" s="100">
        <v>9598540.8499999996</v>
      </c>
      <c r="Q9" s="53">
        <v>6613496.7599999998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1.36</v>
      </c>
      <c r="E10" s="47">
        <v>1.28</v>
      </c>
      <c r="F10" s="47">
        <v>1.0900000000000001</v>
      </c>
      <c r="G10" s="42">
        <f t="shared" si="0"/>
        <v>1</v>
      </c>
      <c r="H10" s="53">
        <v>7276637.4400000004</v>
      </c>
      <c r="I10" s="53">
        <v>3810033.97</v>
      </c>
      <c r="J10" s="47">
        <f t="shared" si="1"/>
        <v>0</v>
      </c>
      <c r="K10" s="51">
        <f t="shared" si="5"/>
        <v>544290.56714285712</v>
      </c>
      <c r="L10" s="45">
        <f t="shared" si="4"/>
        <v>13.369030953810631</v>
      </c>
      <c r="M10" s="43">
        <f t="shared" si="3"/>
        <v>0</v>
      </c>
      <c r="N10" s="46">
        <f t="shared" si="2"/>
        <v>1</v>
      </c>
      <c r="O10" s="46">
        <f>มี.ค.63!N10</f>
        <v>1</v>
      </c>
      <c r="P10" s="100">
        <v>4709407.2300000004</v>
      </c>
      <c r="Q10" s="53">
        <v>1826033.18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1.37</v>
      </c>
      <c r="E11" s="57">
        <v>1.2</v>
      </c>
      <c r="F11" s="47">
        <v>0.89</v>
      </c>
      <c r="G11" s="42">
        <f t="shared" si="0"/>
        <v>1</v>
      </c>
      <c r="H11" s="53">
        <v>20960279.66</v>
      </c>
      <c r="I11" s="53">
        <v>18550759.350000001</v>
      </c>
      <c r="J11" s="47">
        <f t="shared" si="1"/>
        <v>0</v>
      </c>
      <c r="K11" s="51">
        <f t="shared" si="5"/>
        <v>2650108.4785714289</v>
      </c>
      <c r="L11" s="45">
        <f t="shared" si="4"/>
        <v>7.9092157281421462</v>
      </c>
      <c r="M11" s="43">
        <f t="shared" si="3"/>
        <v>0</v>
      </c>
      <c r="N11" s="46">
        <f t="shared" si="2"/>
        <v>1</v>
      </c>
      <c r="O11" s="46">
        <f>มี.ค.63!N11</f>
        <v>0</v>
      </c>
      <c r="P11" s="100">
        <v>18047919.510000002</v>
      </c>
      <c r="Q11" s="68">
        <v>-6674069.0700000003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1.38</v>
      </c>
      <c r="E12" s="47">
        <v>1.21</v>
      </c>
      <c r="F12" s="47">
        <v>0.92</v>
      </c>
      <c r="G12" s="42">
        <f t="shared" si="0"/>
        <v>1</v>
      </c>
      <c r="H12" s="53">
        <v>12608819.039999999</v>
      </c>
      <c r="I12" s="53">
        <v>8533396.1600000001</v>
      </c>
      <c r="J12" s="47">
        <f t="shared" si="1"/>
        <v>0</v>
      </c>
      <c r="K12" s="51">
        <f t="shared" si="5"/>
        <v>1219056.5942857142</v>
      </c>
      <c r="L12" s="45">
        <f t="shared" si="4"/>
        <v>10.343095717707778</v>
      </c>
      <c r="M12" s="43">
        <f t="shared" si="3"/>
        <v>0</v>
      </c>
      <c r="N12" s="46">
        <f t="shared" si="2"/>
        <v>1</v>
      </c>
      <c r="O12" s="46">
        <f>มี.ค.63!N12</f>
        <v>1</v>
      </c>
      <c r="P12" s="100">
        <v>8570306.1099999994</v>
      </c>
      <c r="Q12" s="68">
        <v>-2562794.7799999998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1.41</v>
      </c>
      <c r="E13" s="47">
        <v>1.31</v>
      </c>
      <c r="F13" s="47">
        <v>1.1499999999999999</v>
      </c>
      <c r="G13" s="42">
        <f t="shared" si="0"/>
        <v>1</v>
      </c>
      <c r="H13" s="53">
        <v>12496354.720000001</v>
      </c>
      <c r="I13" s="53">
        <v>8198526.3700000001</v>
      </c>
      <c r="J13" s="47">
        <f t="shared" si="1"/>
        <v>0</v>
      </c>
      <c r="K13" s="51">
        <f t="shared" si="5"/>
        <v>1171218.0528571429</v>
      </c>
      <c r="L13" s="45">
        <f t="shared" si="4"/>
        <v>10.669537315887172</v>
      </c>
      <c r="M13" s="43">
        <f t="shared" si="3"/>
        <v>0</v>
      </c>
      <c r="N13" s="46">
        <f t="shared" si="2"/>
        <v>1</v>
      </c>
      <c r="O13" s="46">
        <f>มี.ค.63!N13</f>
        <v>1</v>
      </c>
      <c r="P13" s="100">
        <v>10457563.220000001</v>
      </c>
      <c r="Q13" s="53">
        <v>4671370.0599999996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2.15</v>
      </c>
      <c r="E14" s="47">
        <v>1.93</v>
      </c>
      <c r="F14" s="47">
        <v>1.47</v>
      </c>
      <c r="G14" s="47">
        <f t="shared" si="0"/>
        <v>0</v>
      </c>
      <c r="H14" s="53">
        <v>23443057.52</v>
      </c>
      <c r="I14" s="67">
        <v>14016249.58</v>
      </c>
      <c r="J14" s="47">
        <f t="shared" si="1"/>
        <v>0</v>
      </c>
      <c r="K14" s="51">
        <f t="shared" si="5"/>
        <v>2002321.3685714286</v>
      </c>
      <c r="L14" s="45">
        <f t="shared" si="4"/>
        <v>11.707939538559501</v>
      </c>
      <c r="M14" s="43">
        <f t="shared" si="3"/>
        <v>0</v>
      </c>
      <c r="N14" s="46">
        <f t="shared" si="2"/>
        <v>0</v>
      </c>
      <c r="O14" s="46">
        <f>มี.ค.63!N14</f>
        <v>0</v>
      </c>
      <c r="P14" s="100">
        <v>14386029.050000001</v>
      </c>
      <c r="Q14" s="53">
        <v>9479328.0899999999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2.2000000000000002</v>
      </c>
      <c r="E15" s="47">
        <v>1.94</v>
      </c>
      <c r="F15" s="47">
        <v>1.63</v>
      </c>
      <c r="G15" s="47">
        <f t="shared" si="0"/>
        <v>0</v>
      </c>
      <c r="H15" s="53">
        <v>20180822.559999999</v>
      </c>
      <c r="I15" s="53">
        <v>17257196.050000001</v>
      </c>
      <c r="J15" s="47">
        <f t="shared" si="1"/>
        <v>0</v>
      </c>
      <c r="K15" s="51">
        <f t="shared" si="5"/>
        <v>2465313.7214285717</v>
      </c>
      <c r="L15" s="45">
        <f t="shared" si="4"/>
        <v>8.1859044488284631</v>
      </c>
      <c r="M15" s="43">
        <f t="shared" si="3"/>
        <v>0</v>
      </c>
      <c r="N15" s="46">
        <f t="shared" si="2"/>
        <v>0</v>
      </c>
      <c r="O15" s="46">
        <f>มี.ค.63!N15</f>
        <v>0</v>
      </c>
      <c r="P15" s="100">
        <v>12488639.66</v>
      </c>
      <c r="Q15" s="53">
        <v>10545405.91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3.65</v>
      </c>
      <c r="E16" s="47">
        <v>2.83</v>
      </c>
      <c r="F16" s="57">
        <v>2.5</v>
      </c>
      <c r="G16" s="47">
        <f t="shared" si="0"/>
        <v>0</v>
      </c>
      <c r="H16" s="53">
        <v>69268752.450000003</v>
      </c>
      <c r="I16" s="53">
        <v>29024019.48</v>
      </c>
      <c r="J16" s="47">
        <f t="shared" si="1"/>
        <v>0</v>
      </c>
      <c r="K16" s="51">
        <f t="shared" si="5"/>
        <v>4146288.4971428574</v>
      </c>
      <c r="L16" s="45">
        <f t="shared" si="4"/>
        <v>16.706206646674975</v>
      </c>
      <c r="M16" s="43">
        <f t="shared" si="3"/>
        <v>0</v>
      </c>
      <c r="N16" s="46">
        <f t="shared" si="2"/>
        <v>0</v>
      </c>
      <c r="O16" s="46">
        <f>มี.ค.63!N16</f>
        <v>0</v>
      </c>
      <c r="P16" s="100">
        <v>23155288.18</v>
      </c>
      <c r="Q16" s="53">
        <v>39241375.659999996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2.1</v>
      </c>
      <c r="E17" s="47">
        <v>1.87</v>
      </c>
      <c r="F17" s="57">
        <v>1.7</v>
      </c>
      <c r="G17" s="47">
        <f t="shared" si="0"/>
        <v>0</v>
      </c>
      <c r="H17" s="53">
        <v>7441328.6100000003</v>
      </c>
      <c r="I17" s="53">
        <v>4267063.41</v>
      </c>
      <c r="J17" s="47">
        <f t="shared" si="1"/>
        <v>0</v>
      </c>
      <c r="K17" s="51">
        <f t="shared" si="5"/>
        <v>609580.48714285716</v>
      </c>
      <c r="L17" s="45">
        <f t="shared" si="4"/>
        <v>12.207294634508372</v>
      </c>
      <c r="M17" s="43">
        <f t="shared" si="3"/>
        <v>0</v>
      </c>
      <c r="N17" s="46">
        <f t="shared" si="2"/>
        <v>0</v>
      </c>
      <c r="O17" s="46">
        <f>มี.ค.63!N17</f>
        <v>0</v>
      </c>
      <c r="P17" s="100">
        <v>5213316.9400000004</v>
      </c>
      <c r="Q17" s="53">
        <v>4709910.8499999996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1.43</v>
      </c>
      <c r="E18" s="47">
        <v>1.23</v>
      </c>
      <c r="F18" s="47">
        <v>0.92</v>
      </c>
      <c r="G18" s="42">
        <f t="shared" si="0"/>
        <v>1</v>
      </c>
      <c r="H18" s="53">
        <v>10074197.49</v>
      </c>
      <c r="I18" s="53">
        <v>4821478.58</v>
      </c>
      <c r="J18" s="47">
        <f t="shared" si="1"/>
        <v>0</v>
      </c>
      <c r="K18" s="51">
        <f t="shared" si="5"/>
        <v>688782.65428571426</v>
      </c>
      <c r="L18" s="45">
        <f t="shared" si="4"/>
        <v>14.626090577799477</v>
      </c>
      <c r="M18" s="43">
        <f t="shared" si="3"/>
        <v>0</v>
      </c>
      <c r="N18" s="46">
        <f t="shared" si="2"/>
        <v>1</v>
      </c>
      <c r="O18" s="46">
        <f>มี.ค.63!N18</f>
        <v>1</v>
      </c>
      <c r="P18" s="100">
        <v>9003668.0800000001</v>
      </c>
      <c r="Q18" s="68">
        <v>-1922258.86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1.45</v>
      </c>
      <c r="E19" s="47">
        <v>1.32</v>
      </c>
      <c r="F19" s="57">
        <v>0.9</v>
      </c>
      <c r="G19" s="42">
        <f t="shared" si="0"/>
        <v>1</v>
      </c>
      <c r="H19" s="53">
        <v>6850204.2800000003</v>
      </c>
      <c r="I19" s="53">
        <v>11961953.67</v>
      </c>
      <c r="J19" s="47">
        <f t="shared" si="1"/>
        <v>0</v>
      </c>
      <c r="K19" s="51">
        <f t="shared" si="5"/>
        <v>1708850.5242857144</v>
      </c>
      <c r="L19" s="45">
        <f t="shared" si="4"/>
        <v>4.0086620699978015</v>
      </c>
      <c r="M19" s="43">
        <f t="shared" si="3"/>
        <v>0</v>
      </c>
      <c r="N19" s="46">
        <f t="shared" si="2"/>
        <v>1</v>
      </c>
      <c r="O19" s="46">
        <f>มี.ค.63!N19</f>
        <v>2</v>
      </c>
      <c r="P19" s="100">
        <v>13775544.34</v>
      </c>
      <c r="Q19" s="68">
        <v>-1478858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1.58</v>
      </c>
      <c r="E20" s="47">
        <v>1.37</v>
      </c>
      <c r="F20" s="47">
        <v>1.0900000000000001</v>
      </c>
      <c r="G20" s="47">
        <f t="shared" si="0"/>
        <v>0</v>
      </c>
      <c r="H20" s="53">
        <v>5590344.75</v>
      </c>
      <c r="I20" s="68">
        <v>-41537.599999999999</v>
      </c>
      <c r="J20" s="42">
        <f t="shared" si="1"/>
        <v>1</v>
      </c>
      <c r="K20" s="59">
        <f>SUM(I20/7)</f>
        <v>-5933.9428571428571</v>
      </c>
      <c r="L20" s="45">
        <f t="shared" si="4"/>
        <v>-942.09615504988255</v>
      </c>
      <c r="M20" s="43">
        <f t="shared" si="3"/>
        <v>0</v>
      </c>
      <c r="N20" s="46">
        <f t="shared" si="2"/>
        <v>1</v>
      </c>
      <c r="O20" s="46">
        <f>มี.ค.63!N20</f>
        <v>0</v>
      </c>
      <c r="P20" s="100">
        <v>1355926.98</v>
      </c>
      <c r="Q20" s="53">
        <v>846541.59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26" t="s">
        <v>74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3" t="s">
        <v>53</v>
      </c>
      <c r="P1" s="41"/>
    </row>
    <row r="2" spans="1:24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75</v>
      </c>
      <c r="O2" s="142" t="s">
        <v>76</v>
      </c>
      <c r="P2" s="133" t="s">
        <v>37</v>
      </c>
    </row>
    <row r="3" spans="1:24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33"/>
    </row>
    <row r="4" spans="1:24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33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เม.ย.63!N5</f>
        <v>0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เม.ย.63!N6</f>
        <v>6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เม.ย.63!N7</f>
        <v>1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เม.ย.63!N8</f>
        <v>1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เม.ย.63!N9</f>
        <v>0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เม.ย.63!N10</f>
        <v>1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เม.ย.63!N11</f>
        <v>1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เม.ย.63!N12</f>
        <v>1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เม.ย.63!N13</f>
        <v>1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เม.ย.63!N14</f>
        <v>0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เม.ย.63!N15</f>
        <v>0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เม.ย.63!N16</f>
        <v>0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เม.ย.63!N17</f>
        <v>0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เม.ย.63!N18</f>
        <v>1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เม.ย.63!N19</f>
        <v>1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เม.ย.63!N20</f>
        <v>1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26" t="s">
        <v>80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3" t="s">
        <v>53</v>
      </c>
      <c r="P1" s="41"/>
    </row>
    <row r="2" spans="1:24" ht="54.75" customHeight="1" thickBot="1">
      <c r="C2" s="127" t="s">
        <v>41</v>
      </c>
      <c r="D2" s="128" t="s">
        <v>40</v>
      </c>
      <c r="E2" s="128"/>
      <c r="F2" s="128"/>
      <c r="G2" s="128"/>
      <c r="H2" s="129" t="s">
        <v>39</v>
      </c>
      <c r="I2" s="129"/>
      <c r="J2" s="129"/>
      <c r="K2" s="130" t="s">
        <v>38</v>
      </c>
      <c r="L2" s="130"/>
      <c r="M2" s="130"/>
      <c r="N2" s="131" t="s">
        <v>81</v>
      </c>
      <c r="O2" s="142" t="s">
        <v>82</v>
      </c>
      <c r="P2" s="133" t="s">
        <v>37</v>
      </c>
    </row>
    <row r="3" spans="1:24" ht="38.25" customHeight="1" thickBot="1">
      <c r="C3" s="127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7" t="s">
        <v>32</v>
      </c>
      <c r="J3" s="137" t="s">
        <v>29</v>
      </c>
      <c r="K3" s="138" t="s">
        <v>31</v>
      </c>
      <c r="L3" s="127" t="s">
        <v>30</v>
      </c>
      <c r="M3" s="132" t="s">
        <v>29</v>
      </c>
      <c r="N3" s="131"/>
      <c r="O3" s="142"/>
      <c r="P3" s="133"/>
    </row>
    <row r="4" spans="1:24" ht="36.75" customHeight="1" thickBot="1">
      <c r="C4" s="127"/>
      <c r="D4" s="134"/>
      <c r="E4" s="134"/>
      <c r="F4" s="134"/>
      <c r="G4" s="135"/>
      <c r="H4" s="136"/>
      <c r="I4" s="127"/>
      <c r="J4" s="137"/>
      <c r="K4" s="138"/>
      <c r="L4" s="127"/>
      <c r="M4" s="132"/>
      <c r="N4" s="131"/>
      <c r="O4" s="142"/>
      <c r="P4" s="133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พ.ค.63!N5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พ.ค.63!N6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พ.ค.63!N7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พ.ค.63!N8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พ.ค.63!N9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พ.ค.63!N10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พ.ค.63!N11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พ.ค.63!N12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พ.ค.63!N13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พ.ค.63!N14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พ.ค.63!N15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พ.ค.63!N16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พ.ค.63!N17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พ.ค.63!N18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พ.ค.63!N19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พ.ค.63!N20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3" t="s">
        <v>5</v>
      </c>
      <c r="M23" s="123"/>
      <c r="N23" s="123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3"/>
      <c r="M24" s="123"/>
      <c r="N24" s="123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3" t="s">
        <v>5</v>
      </c>
      <c r="M25" s="123"/>
      <c r="N25" s="123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3"/>
      <c r="M26" s="123"/>
      <c r="N26" s="123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4" t="s">
        <v>5</v>
      </c>
      <c r="L27" s="124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3" t="s">
        <v>5</v>
      </c>
      <c r="M30" s="123"/>
      <c r="N30" s="123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3"/>
      <c r="M31" s="123"/>
      <c r="N31" s="123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2020-02-17T08:38:23Z</cp:lastPrinted>
  <dcterms:created xsi:type="dcterms:W3CDTF">2017-12-26T02:45:48Z</dcterms:created>
  <dcterms:modified xsi:type="dcterms:W3CDTF">2020-05-18T04:05:13Z</dcterms:modified>
</cp:coreProperties>
</file>